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2" activeTab="23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 mell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2. sz. mell" sheetId="16" r:id="rId16"/>
    <sheet name="9.2.1. sz. mell" sheetId="17" r:id="rId17"/>
    <sheet name="9.2.2. sz.  mell" sheetId="18" r:id="rId18"/>
    <sheet name="9.3. sz. mell" sheetId="19" r:id="rId19"/>
    <sheet name="9.4.sz mell.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7. sz tájékoztató t." sheetId="28" r:id="rId28"/>
    <sheet name="Munka1" sheetId="29" r:id="rId29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'9.2.2. sz.  mell'!$1:$6</definedName>
    <definedName name="_xlnm.Print_Titles" localSheetId="18">'9.3. sz. mell'!$1:$6</definedName>
    <definedName name="_xlnm.Print_Titles" localSheetId="19">'9.4.sz mell.'!$1:$6</definedName>
    <definedName name="_xlnm.Print_Area" localSheetId="21">'1. sz tájékoztató t.'!$A$1:$E$147</definedName>
    <definedName name="_xlnm.Print_Area" localSheetId="27">'7. sz tájékoztató t.'!$A$1:$E$37</definedName>
  </definedNames>
  <calcPr fullCalcOnLoad="1"/>
</workbook>
</file>

<file path=xl/sharedStrings.xml><?xml version="1.0" encoding="utf-8"?>
<sst xmlns="http://schemas.openxmlformats.org/spreadsheetml/2006/main" count="2769" uniqueCount="642">
  <si>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</si>
  <si>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</si>
  <si>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</si>
  <si>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</si>
  <si>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</si>
  <si>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</si>
  <si>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</si>
  <si>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</si>
  <si>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</si>
  <si>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</si>
  <si>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</si>
  <si>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</si>
  <si>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</si>
  <si>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</si>
  <si>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</si>
  <si>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</si>
  <si>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</si>
  <si>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</si>
  <si>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</si>
  <si>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</si>
  <si>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</si>
  <si>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</si>
  <si>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</si>
  <si>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</si>
  <si>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</si>
  <si>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</si>
  <si>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</si>
  <si>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</si>
  <si>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</si>
  <si>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</si>
  <si>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</si>
  <si>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</si>
  <si>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</si>
  <si>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</si>
  <si>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</si>
  <si>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</si>
  <si>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</si>
  <si>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</si>
  <si>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</si>
  <si>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</si>
  <si>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</si>
  <si>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</si>
  <si>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</si>
  <si>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</si>
  <si>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</si>
  <si>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</si>
  <si>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</si>
  <si>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</si>
  <si>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</si>
  <si>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</si>
  <si>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</si>
  <si>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</si>
  <si>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</si>
  <si>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</si>
  <si>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</si>
  <si>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</si>
  <si>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</si>
  <si>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</si>
  <si>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</si>
  <si>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</si>
  <si>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</si>
  <si>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</si>
  <si>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</si>
  <si>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</si>
  <si>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</si>
  <si>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</si>
  <si>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</si>
  <si>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</si>
  <si>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</si>
  <si>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</si>
  <si>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</si>
  <si>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</si>
  <si>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</si>
  <si>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</si>
  <si>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</si>
  <si>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</si>
  <si>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</si>
  <si>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</si>
  <si>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</si>
  <si>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</si>
  <si>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</si>
  <si>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</si>
  <si>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</si>
  <si>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</si>
  <si>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</si>
  <si>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</si>
  <si>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</si>
  <si>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</si>
  <si>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</si>
  <si>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</si>
  <si>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</si>
  <si>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</si>
  <si>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</si>
  <si>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</si>
  <si>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</si>
  <si>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</si>
  <si>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</si>
  <si>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</si>
  <si>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</si>
  <si>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</si>
  <si>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</si>
  <si>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</si>
  <si>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</si>
  <si>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</si>
  <si>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</si>
  <si>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</si>
  <si>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</si>
  <si>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</si>
  <si>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</si>
  <si>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</si>
  <si>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</si>
  <si>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</si>
  <si>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</si>
  <si>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</si>
  <si>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</si>
  <si>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</si>
  <si>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</si>
  <si>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</si>
  <si>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</si>
  <si>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</si>
  <si>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</si>
  <si>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</si>
  <si>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</si>
  <si>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</si>
  <si>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</si>
  <si>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</si>
  <si>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</si>
  <si>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</si>
  <si>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</si>
  <si>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</si>
  <si>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</si>
  <si>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</si>
  <si>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</si>
  <si>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</si>
  <si>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</si>
  <si>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</si>
  <si>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</si>
  <si>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</si>
  <si>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</si>
  <si>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</si>
  <si>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</si>
  <si>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</si>
  <si>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</si>
  <si>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</si>
  <si>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</si>
  <si>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</si>
  <si>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</si>
  <si>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</si>
  <si>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</si>
  <si>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</si>
  <si>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</si>
  <si>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</si>
  <si>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</si>
  <si>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</si>
  <si>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</si>
  <si>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</si>
  <si>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</si>
  <si>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</si>
  <si>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</si>
  <si>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</si>
  <si>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</si>
  <si>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</si>
  <si>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</si>
  <si>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</si>
  <si>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</si>
  <si>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</si>
  <si>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</si>
  <si>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</si>
  <si>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</si>
  <si>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</si>
  <si>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</si>
  <si>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</si>
  <si>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</si>
  <si>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</si>
  <si>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</si>
  <si>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</si>
  <si>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</si>
  <si>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</si>
  <si>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</si>
  <si>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</si>
  <si>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</si>
  <si>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</si>
  <si>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</si>
  <si>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</si>
  <si>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</si>
  <si>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</si>
  <si>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</si>
  <si>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</si>
  <si>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</si>
  <si>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</si>
  <si>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</si>
  <si>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</si>
  <si>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</si>
  <si>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</si>
  <si>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</si>
  <si>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</si>
  <si>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</si>
  <si>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</si>
  <si>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</si>
  <si>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</si>
  <si>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</si>
  <si>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</si>
  <si>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</si>
  <si>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</si>
  <si>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</si>
  <si>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</si>
  <si>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</si>
  <si>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</si>
  <si>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</si>
  <si>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</si>
  <si>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</si>
  <si>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</si>
  <si>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</si>
  <si>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</si>
  <si>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</si>
  <si>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</si>
  <si>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</si>
  <si>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</si>
  <si>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</si>
  <si>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</si>
  <si>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</si>
  <si>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</si>
  <si>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</si>
  <si>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</si>
  <si>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</si>
  <si>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</si>
  <si>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</si>
  <si>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</si>
  <si>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</si>
  <si>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</si>
  <si>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</si>
  <si>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</si>
  <si>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</si>
  <si>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</si>
  <si>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</si>
  <si>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</si>
  <si>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</si>
  <si>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</si>
  <si>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</si>
  <si>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</si>
  <si>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</si>
  <si>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</si>
  <si>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</si>
  <si>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</si>
  <si>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</si>
  <si>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</si>
  <si>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</si>
  <si>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</si>
  <si>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</si>
  <si>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</si>
  <si>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</si>
  <si>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</si>
  <si>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</si>
  <si>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</si>
  <si>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</si>
  <si>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</si>
  <si>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</si>
  <si>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</si>
  <si>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</si>
  <si>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</si>
  <si>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</si>
  <si>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</si>
  <si>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</si>
  <si>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</si>
  <si>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</si>
  <si>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</si>
  <si>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</si>
  <si>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</si>
  <si>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</si>
  <si>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</si>
  <si>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</si>
  <si>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</si>
  <si>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</si>
  <si>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</si>
  <si>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</si>
  <si>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</si>
  <si>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</si>
  <si>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</si>
  <si>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</si>
  <si>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</si>
  <si>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</si>
  <si>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</si>
  <si>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</si>
  <si>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</si>
  <si>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</si>
  <si>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</si>
  <si>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</si>
  <si>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</si>
  <si>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</si>
  <si>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</si>
  <si>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</si>
  <si>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</si>
  <si>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</si>
  <si>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</si>
  <si>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</si>
  <si>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</si>
  <si>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</si>
  <si>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</si>
  <si>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</si>
  <si>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</si>
  <si>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</si>
  <si>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</si>
  <si>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</si>
  <si>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</si>
  <si>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</si>
  <si>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</si>
  <si>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</si>
  <si>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</si>
  <si>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</si>
  <si>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</si>
  <si>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</si>
  <si>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</si>
  <si>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</si>
  <si>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</si>
  <si>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</si>
  <si>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</si>
  <si>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</si>
  <si>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</si>
  <si>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</si>
  <si>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</si>
  <si>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</si>
  <si>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</si>
  <si>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</si>
  <si>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</si>
  <si>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</si>
  <si>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</si>
  <si>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</si>
  <si>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</si>
  <si>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</si>
  <si>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</si>
  <si>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</si>
  <si>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</si>
  <si>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</si>
  <si>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</si>
  <si>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</si>
  <si>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</si>
  <si>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</si>
  <si>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</si>
  <si>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</si>
  <si>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</si>
  <si>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</si>
  <si>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</si>
  <si>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</si>
  <si>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</si>
  <si>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</si>
  <si>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</si>
  <si>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</si>
  <si>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</si>
  <si>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</si>
  <si>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</si>
  <si>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</si>
  <si>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</si>
  <si>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</si>
  <si>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</si>
  <si>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</si>
  <si>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</si>
  <si>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</si>
  <si>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</si>
  <si>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</si>
  <si>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</si>
  <si>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</si>
  <si>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</si>
  <si>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</si>
  <si>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</si>
  <si>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</si>
  <si>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</si>
  <si>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</si>
  <si>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</si>
  <si>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</si>
  <si>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</si>
  <si>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</si>
  <si>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</si>
  <si>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</si>
  <si>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</si>
  <si>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</si>
  <si>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</si>
  <si>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</si>
  <si>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</si>
  <si>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</si>
  <si>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</si>
  <si>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</si>
  <si>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</si>
  <si>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</si>
  <si>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</si>
  <si>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</si>
  <si>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</si>
  <si>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</si>
  <si>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</si>
  <si>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</si>
  <si>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</si>
  <si>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</si>
  <si>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</si>
  <si>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</si>
  <si>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</si>
  <si>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</si>
  <si>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</si>
  <si>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</si>
  <si>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</si>
  <si>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</si>
  <si>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</si>
  <si>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</si>
  <si>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</si>
  <si>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</si>
  <si>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</si>
  <si>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</si>
  <si>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</si>
  <si>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</si>
  <si>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</si>
  <si>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</si>
  <si>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</si>
  <si>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</si>
  <si>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</si>
  <si>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</si>
  <si>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</si>
  <si>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</si>
  <si>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</si>
  <si>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</si>
  <si>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</si>
  <si>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</si>
  <si>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</si>
  <si>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</si>
  <si>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</si>
  <si>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</si>
  <si>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</si>
  <si>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</si>
  <si>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</si>
  <si>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</si>
  <si>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</si>
  <si>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</si>
  <si>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</si>
  <si>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</si>
  <si>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</si>
  <si>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</si>
  <si>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</si>
  <si>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</si>
  <si>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</si>
  <si>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</si>
  <si>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</si>
  <si>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</si>
  <si>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</si>
  <si>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</si>
  <si>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</si>
  <si>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</si>
  <si>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</si>
  <si>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</si>
  <si>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</si>
  <si>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</si>
  <si>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</si>
  <si>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</si>
  <si>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</si>
  <si>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</si>
  <si>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</si>
  <si>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</si>
  <si>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</si>
  <si>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</si>
  <si>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</si>
  <si>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</si>
  <si>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</si>
  <si>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</si>
  <si>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</si>
  <si>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</si>
  <si>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</si>
  <si>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</si>
  <si>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</si>
  <si>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</si>
  <si>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</si>
  <si>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</si>
  <si>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</si>
  <si>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</si>
  <si>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</si>
  <si>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</si>
  <si>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</si>
  <si>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</si>
  <si>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</si>
  <si>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</si>
  <si>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</si>
  <si>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</si>
  <si>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</si>
  <si>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</si>
  <si>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</si>
  <si>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</si>
  <si>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</si>
  <si>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</si>
  <si>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</si>
  <si>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</si>
  <si>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</si>
  <si>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</si>
  <si>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</si>
  <si>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</si>
  <si>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</si>
  <si>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</si>
  <si>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</si>
  <si>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</si>
  <si>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</si>
  <si>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</si>
  <si>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</si>
  <si>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</si>
  <si>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</si>
  <si>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</si>
  <si>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</si>
  <si>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</si>
  <si>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</si>
  <si>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</si>
  <si>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</si>
  <si>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</si>
  <si>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</si>
  <si>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</si>
  <si>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</si>
  <si>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</si>
  <si>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</si>
  <si>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</si>
  <si>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</si>
  <si>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</si>
  <si>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</si>
  <si>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</si>
  <si>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</si>
  <si>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</si>
  <si>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</si>
  <si>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</si>
  <si>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</si>
  <si>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</si>
  <si>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</si>
  <si>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</si>
  <si>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</si>
  <si>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</si>
  <si>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</si>
  <si>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</si>
  <si>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</si>
  <si>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</si>
  <si>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</si>
  <si>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</si>
  <si>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</si>
  <si>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</si>
  <si>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</si>
  <si>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</si>
  <si>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</si>
  <si>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</si>
  <si>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</si>
  <si>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</si>
  <si>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</si>
  <si>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</si>
  <si>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</si>
  <si>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</si>
  <si>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</si>
  <si>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</si>
  <si>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</si>
  <si>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</si>
  <si>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</si>
  <si>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</si>
  <si>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</si>
  <si>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</si>
  <si>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</si>
  <si>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</si>
  <si>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</si>
  <si>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</si>
  <si>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</si>
  <si>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</si>
  <si>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</si>
  <si>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</si>
  <si>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</si>
  <si>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</si>
  <si>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</si>
  <si>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</si>
  <si>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</si>
  <si>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</si>
  <si>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</si>
  <si>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</si>
  <si>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</si>
  <si>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</si>
  <si>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</si>
  <si>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</si>
  <si>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</si>
  <si>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</si>
  <si>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</si>
  <si>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</si>
  <si>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</si>
  <si>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</si>
  <si>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</si>
  <si>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</si>
  <si>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</si>
  <si>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</si>
  <si>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Hulladékégető hely kialakítása</t>
  </si>
  <si>
    <t>2018</t>
  </si>
  <si>
    <t>Tűzoltószertár felújítása</t>
  </si>
  <si>
    <t>Polgármesteri hivatal felújítása</t>
  </si>
  <si>
    <t>Zrínyi Miklós Művelődés Ház nyilászárok és parketta felújítása</t>
  </si>
  <si>
    <t>Berzencei Zrínyi Miklós Művelődési Ház</t>
  </si>
  <si>
    <t>Magánszemélyek kommunális adó</t>
  </si>
  <si>
    <t>Termőföld bérbeadás szja</t>
  </si>
  <si>
    <t>Berzencei Szent Antal Óvoda, bölcsőde és Konyha</t>
  </si>
  <si>
    <t>Berzencei Polgármesteri hivatal</t>
  </si>
  <si>
    <t>Berzencei Polgármesteri  hivatal</t>
  </si>
  <si>
    <t>Magánszeméyek kom adója</t>
  </si>
  <si>
    <t>TOP-1.4.1-15-SO1-2016-00011</t>
  </si>
  <si>
    <t>EFOP-1.2.9.-17-2017-0005</t>
  </si>
  <si>
    <t>Óvoda felújítás TOP-1.1.1-15-SO1-2016-00011</t>
  </si>
  <si>
    <t>Belterületi utak, járdák, hidak felújítás</t>
  </si>
  <si>
    <t>EFOP-1.2.9.-17-2017-00005 (nőka családban..)</t>
  </si>
  <si>
    <t>EFOP-1.l.3-17-2017-00024 ( nő az esély)</t>
  </si>
  <si>
    <t>2108</t>
  </si>
  <si>
    <t>Berzence Nagyközség Önkormányzat saját bevételeinek részletezése az adósságot keletkeztető ügyletből származó tárgyévi fizetési kötelezettség megállapításához</t>
  </si>
  <si>
    <t>Berzence Nagyközség Önkormányzat Önkormányzat adósságot keletkeztető ügyletekből és kezességvállalásokból fennálló kötelezettségei</t>
  </si>
  <si>
    <t>EFOP1.5.3.-16-2017-00027 Szövetség a humán szolg fejlesztésért Csurgó térségben</t>
  </si>
  <si>
    <t>Berzence Nagyközség Önkormányzata</t>
  </si>
  <si>
    <t>Bezence, 2018.02.27</t>
  </si>
  <si>
    <t>A helyi önkormányzatok működésének általános támogatása</t>
  </si>
  <si>
    <t xml:space="preserve">A települési önkormányzatok egyes köznevelési feladatainak támogatása </t>
  </si>
  <si>
    <t xml:space="preserve">A települési önkormányzatok  szociális, gyermekjóléti és gyermekétkeztetési i feladatainak támogatása </t>
  </si>
  <si>
    <t>Könyvtári, kőzművelődési és múzeumi feladatok támogatása</t>
  </si>
  <si>
    <t>Berzencei Ifjúságért és Kultúráért Egyesület</t>
  </si>
  <si>
    <t>működési támogatás</t>
  </si>
  <si>
    <t>Berzencéért Alapítvány</t>
  </si>
  <si>
    <t>Csurgói Polgárőr Egysület</t>
  </si>
  <si>
    <t>Önkéntes Tűzoltó Egyesület</t>
  </si>
  <si>
    <t>Borostyán Nyugdijasklub</t>
  </si>
  <si>
    <t>Lővészegyesület</t>
  </si>
  <si>
    <t>Mozgáskorlátozottak Csurgói csoportja</t>
  </si>
  <si>
    <t>müködési támogatás</t>
  </si>
  <si>
    <t>Szeretet Temploma Alapítvány</t>
  </si>
  <si>
    <t>Berzence Spotegyesület</t>
  </si>
  <si>
    <t>Tanulmányi Díj</t>
  </si>
  <si>
    <t>11743033-15731625</t>
  </si>
  <si>
    <t>Berzence Nagyközésg fejlesztési adósságot keletkeztető fizetési kötelezettség megállapításához</t>
  </si>
  <si>
    <t>5-ből EU-s támogatás</t>
  </si>
  <si>
    <t>04</t>
  </si>
  <si>
    <t>Magánszemélyek ko. Adója</t>
  </si>
  <si>
    <t>termőföld bérbeadás szja</t>
  </si>
  <si>
    <t>Államháztartáson belüli megelőlegezés visszafizetése</t>
  </si>
  <si>
    <t>2019. után</t>
  </si>
  <si>
    <t>EFOP1.5.3.-16-2017-00027</t>
  </si>
  <si>
    <t>2019.után</t>
  </si>
  <si>
    <t>EU-s projekt neve azonosítója:</t>
  </si>
  <si>
    <t>Magánszemélyek kom adójaÉpítményadó</t>
  </si>
  <si>
    <t>Termőföld bérbeaás szja</t>
  </si>
  <si>
    <t>Magánszemélyek kom adója</t>
  </si>
  <si>
    <t>EFOP-1.1.3-17-2017-00024</t>
  </si>
  <si>
    <t xml:space="preserve">Európai uniós támogatással megvalósuló projektek </t>
  </si>
  <si>
    <t>9.1.2. sz. mell 2/2018.(II.27.)önkormányzati rendelethez"</t>
  </si>
  <si>
    <t>9.2.1. sz. melléklet a 2/2018.(II.27.) önkormányzati rendelethez</t>
  </si>
  <si>
    <t>9.2.2. melléklet a 2/2018.(II.27.) önkormányzati rendelethez</t>
  </si>
  <si>
    <t>9.3. melléklet a 2/2018.(II.27.) önkormányzati rendelethez</t>
  </si>
  <si>
    <t>9.4.sz. melléklet a 2/2018.(II.27.)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</si>
</sst>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6" fontId="1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38" xfId="0" applyNumberFormat="1" applyFont="1" applyFill="1" applyBorder="1" applyAlignment="1" applyProtection="1">
      <alignment vertical="center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3" fontId="17" fillId="0" borderId="12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3" fontId="23" fillId="0" borderId="35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0" fillId="0" borderId="31" xfId="0" applyBorder="1" applyAlignment="1">
      <alignment/>
    </xf>
    <xf numFmtId="3" fontId="17" fillId="0" borderId="59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/>
      <protection/>
    </xf>
    <xf numFmtId="3" fontId="17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/>
      <protection locked="0"/>
    </xf>
    <xf numFmtId="3" fontId="7" fillId="0" borderId="26" xfId="0" applyNumberFormat="1" applyFont="1" applyFill="1" applyBorder="1" applyAlignment="1" applyProtection="1">
      <alignment vertical="center"/>
      <protection/>
    </xf>
    <xf numFmtId="49" fontId="17" fillId="0" borderId="19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7" fillId="0" borderId="31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horizontal="center"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36" fillId="0" borderId="0" xfId="0" applyFont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7" fillId="0" borderId="31" xfId="0" applyFont="1" applyFill="1" applyBorder="1" applyAlignment="1" applyProtection="1">
      <alignment horizontal="left" indent="1"/>
      <protection locked="0"/>
    </xf>
    <xf numFmtId="0" fontId="7" fillId="0" borderId="31" xfId="0" applyFont="1" applyFill="1" applyBorder="1" applyAlignment="1" applyProtection="1">
      <alignment horizontal="left" indent="1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164" fontId="17" fillId="0" borderId="44" xfId="0" applyNumberFormat="1" applyFont="1" applyFill="1" applyBorder="1" applyAlignment="1" applyProtection="1">
      <alignment horizontal="right" vertical="center" wrapText="1"/>
      <protection/>
    </xf>
    <xf numFmtId="0" fontId="17" fillId="0" borderId="44" xfId="0" applyFont="1" applyBorder="1" applyAlignment="1">
      <alignment horizontal="right"/>
    </xf>
    <xf numFmtId="0" fontId="17" fillId="0" borderId="44" xfId="0" applyFont="1" applyBorder="1" applyAlignment="1">
      <alignment horizontal="right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570</v>
      </c>
      <c r="B5" s="153"/>
    </row>
    <row r="6" spans="1:2" ht="12.75">
      <c r="A6" s="142"/>
      <c r="B6" s="142"/>
    </row>
    <row r="7" spans="1:2" ht="12.75">
      <c r="A7" s="142" t="s">
        <v>545</v>
      </c>
      <c r="B7" s="142" t="s">
        <v>488</v>
      </c>
    </row>
    <row r="8" spans="1:2" ht="12.75">
      <c r="A8" s="142" t="s">
        <v>546</v>
      </c>
      <c r="B8" s="142" t="s">
        <v>489</v>
      </c>
    </row>
    <row r="9" spans="1:2" ht="12.75">
      <c r="A9" s="142" t="s">
        <v>547</v>
      </c>
      <c r="B9" s="142" t="s">
        <v>490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548</v>
      </c>
      <c r="B14" s="142" t="s">
        <v>491</v>
      </c>
    </row>
    <row r="15" spans="1:2" ht="12.75">
      <c r="A15" s="142" t="s">
        <v>549</v>
      </c>
      <c r="B15" s="142" t="s">
        <v>492</v>
      </c>
    </row>
    <row r="16" spans="1:2" ht="12.75">
      <c r="A16" s="142" t="s">
        <v>550</v>
      </c>
      <c r="B16" s="142" t="s">
        <v>493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53" t="s">
        <v>1</v>
      </c>
      <c r="B1" s="653"/>
      <c r="C1" s="653"/>
      <c r="D1" s="653"/>
      <c r="E1" s="653"/>
      <c r="F1" s="653"/>
    </row>
    <row r="2" spans="1:6" ht="23.25" customHeight="1" thickBot="1">
      <c r="A2" s="198"/>
      <c r="B2" s="57"/>
      <c r="C2" s="57"/>
      <c r="D2" s="57"/>
      <c r="E2" s="57"/>
      <c r="F2" s="53"/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2017. XII. 31-ig</v>
      </c>
      <c r="E3" s="200" t="str">
        <f>+'6.sz.mell.'!E3</f>
        <v>2018. évi előirányzat</v>
      </c>
      <c r="F3" s="54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494</v>
      </c>
      <c r="B4" s="56" t="s">
        <v>495</v>
      </c>
      <c r="C4" s="56" t="s">
        <v>496</v>
      </c>
      <c r="D4" s="56" t="s">
        <v>498</v>
      </c>
      <c r="E4" s="56" t="s">
        <v>497</v>
      </c>
      <c r="F4" s="547" t="s">
        <v>563</v>
      </c>
    </row>
    <row r="5" spans="1:6" ht="15.75" customHeight="1">
      <c r="A5" s="64" t="s">
        <v>583</v>
      </c>
      <c r="B5" s="65">
        <v>500000</v>
      </c>
      <c r="C5" s="500" t="s">
        <v>582</v>
      </c>
      <c r="D5" s="65"/>
      <c r="E5" s="65">
        <v>500000</v>
      </c>
      <c r="F5" s="66">
        <f aca="true" t="shared" si="0" ref="F5:F23">B5-D5-E5</f>
        <v>0</v>
      </c>
    </row>
    <row r="6" spans="1:6" ht="15.75" customHeight="1">
      <c r="A6" s="64" t="s">
        <v>584</v>
      </c>
      <c r="B6" s="65">
        <v>2200000</v>
      </c>
      <c r="C6" s="500" t="s">
        <v>582</v>
      </c>
      <c r="D6" s="65"/>
      <c r="E6" s="65">
        <v>2200000</v>
      </c>
      <c r="F6" s="66">
        <f t="shared" si="0"/>
        <v>0</v>
      </c>
    </row>
    <row r="7" spans="1:6" ht="15.75" customHeight="1">
      <c r="A7" s="64" t="s">
        <v>585</v>
      </c>
      <c r="B7" s="65">
        <v>3400000</v>
      </c>
      <c r="C7" s="500" t="s">
        <v>582</v>
      </c>
      <c r="D7" s="65"/>
      <c r="E7" s="65">
        <v>3400000</v>
      </c>
      <c r="F7" s="66">
        <f t="shared" si="0"/>
        <v>0</v>
      </c>
    </row>
    <row r="8" spans="1:6" ht="15.75" customHeight="1">
      <c r="A8" s="64" t="s">
        <v>595</v>
      </c>
      <c r="B8" s="65">
        <v>60800000</v>
      </c>
      <c r="C8" s="500" t="s">
        <v>582</v>
      </c>
      <c r="D8" s="65"/>
      <c r="E8" s="65">
        <v>60800000</v>
      </c>
      <c r="F8" s="66">
        <f t="shared" si="0"/>
        <v>0</v>
      </c>
    </row>
    <row r="9" spans="1:6" ht="15.75" customHeight="1">
      <c r="A9" s="64" t="s">
        <v>596</v>
      </c>
      <c r="B9" s="65">
        <v>17742516</v>
      </c>
      <c r="C9" s="500" t="s">
        <v>582</v>
      </c>
      <c r="D9" s="65"/>
      <c r="E9" s="65">
        <v>17742516</v>
      </c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84642516</v>
      </c>
      <c r="C24" s="126"/>
      <c r="D24" s="202">
        <f>SUM(D5:D23)</f>
        <v>0</v>
      </c>
      <c r="E24" s="202">
        <f>SUM(E5:E23)</f>
        <v>84642516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2/2018. (II.27.)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C1:H51"/>
  <sheetViews>
    <sheetView view="pageLayout" workbookViewId="0" topLeftCell="A1">
      <selection activeCell="J28" sqref="J28"/>
    </sheetView>
  </sheetViews>
  <sheetFormatPr defaultColWidth="9.00390625" defaultRowHeight="12.75"/>
  <cols>
    <col min="1" max="1" width="4.375" style="0" customWidth="1"/>
    <col min="2" max="2" width="9.375" style="0" hidden="1" customWidth="1"/>
    <col min="3" max="3" width="25.125" style="0" customWidth="1"/>
    <col min="4" max="4" width="15.00390625" style="0" customWidth="1"/>
    <col min="5" max="5" width="12.125" style="0" customWidth="1"/>
    <col min="6" max="6" width="15.625" style="0" customWidth="1"/>
    <col min="7" max="7" width="18.625" style="0" customWidth="1"/>
  </cols>
  <sheetData>
    <row r="1" spans="3:5" ht="15.75">
      <c r="C1" s="602" t="s">
        <v>631</v>
      </c>
      <c r="D1" s="602"/>
      <c r="E1" t="s">
        <v>635</v>
      </c>
    </row>
    <row r="2" ht="13.5" thickBot="1"/>
    <row r="3" spans="3:7" ht="13.5" thickBot="1">
      <c r="C3" s="233" t="s">
        <v>138</v>
      </c>
      <c r="D3" s="626">
        <v>2018</v>
      </c>
      <c r="E3" s="626">
        <v>2019</v>
      </c>
      <c r="F3" s="627" t="s">
        <v>630</v>
      </c>
      <c r="G3" s="621" t="s">
        <v>52</v>
      </c>
    </row>
    <row r="4" spans="3:7" ht="12.75">
      <c r="C4" s="227" t="s">
        <v>133</v>
      </c>
      <c r="D4" s="91"/>
      <c r="E4" s="91"/>
      <c r="F4" s="610"/>
      <c r="G4" s="612">
        <f>SUM(D5:F5)</f>
        <v>0</v>
      </c>
    </row>
    <row r="5" spans="3:7" ht="12.75">
      <c r="C5" s="229" t="s">
        <v>146</v>
      </c>
      <c r="D5" s="92"/>
      <c r="E5" s="92"/>
      <c r="F5" s="92"/>
      <c r="G5" s="232"/>
    </row>
    <row r="6" spans="3:7" ht="12.75">
      <c r="C6" s="231" t="s">
        <v>134</v>
      </c>
      <c r="D6" s="93">
        <v>26170760</v>
      </c>
      <c r="E6" s="93"/>
      <c r="F6" s="93"/>
      <c r="G6" s="232">
        <v>26170760</v>
      </c>
    </row>
    <row r="7" spans="3:7" ht="12.75">
      <c r="C7" s="231" t="s">
        <v>148</v>
      </c>
      <c r="D7" s="93"/>
      <c r="E7" s="93"/>
      <c r="F7" s="93"/>
      <c r="G7" s="232">
        <f>SUM(D8:F8)</f>
        <v>0</v>
      </c>
    </row>
    <row r="8" spans="3:7" ht="12.75">
      <c r="C8" s="231" t="s">
        <v>135</v>
      </c>
      <c r="D8" s="93"/>
      <c r="E8" s="93"/>
      <c r="F8" s="93"/>
      <c r="G8" s="232">
        <f>SUM(D9:F9)</f>
        <v>0</v>
      </c>
    </row>
    <row r="9" spans="3:7" ht="13.5" thickBot="1">
      <c r="C9" s="622" t="s">
        <v>136</v>
      </c>
      <c r="D9" s="95"/>
      <c r="E9" s="95"/>
      <c r="F9" s="95"/>
      <c r="G9" s="623">
        <f>SUM(D33:F33)</f>
        <v>0</v>
      </c>
    </row>
    <row r="10" spans="3:7" ht="13.5" thickBot="1">
      <c r="C10" s="624" t="s">
        <v>138</v>
      </c>
      <c r="D10" s="617">
        <v>26170760</v>
      </c>
      <c r="E10" s="617"/>
      <c r="F10" s="617"/>
      <c r="G10" s="625">
        <v>26170760</v>
      </c>
    </row>
    <row r="11" spans="3:7" ht="12.75">
      <c r="C11" s="603"/>
      <c r="D11" s="604"/>
      <c r="E11" s="604"/>
      <c r="F11" s="604"/>
      <c r="G11" s="52"/>
    </row>
    <row r="12" spans="3:7" ht="13.5" thickBot="1">
      <c r="C12" s="52"/>
      <c r="D12" s="52"/>
      <c r="E12" s="52"/>
      <c r="F12" s="52"/>
      <c r="G12" s="607"/>
    </row>
    <row r="13" spans="3:7" ht="13.5" thickBot="1">
      <c r="C13" s="224" t="s">
        <v>137</v>
      </c>
      <c r="D13" s="225">
        <v>2018</v>
      </c>
      <c r="E13" s="225">
        <v>2019</v>
      </c>
      <c r="F13" s="225" t="s">
        <v>628</v>
      </c>
      <c r="G13" s="613" t="s">
        <v>52</v>
      </c>
    </row>
    <row r="14" spans="3:7" ht="12.75">
      <c r="C14" s="227" t="s">
        <v>142</v>
      </c>
      <c r="D14" s="91">
        <v>22219800</v>
      </c>
      <c r="E14" s="91"/>
      <c r="F14" s="91"/>
      <c r="G14" s="232">
        <v>22219800</v>
      </c>
    </row>
    <row r="15" spans="3:7" ht="12.75">
      <c r="C15" s="236" t="s">
        <v>143</v>
      </c>
      <c r="D15" s="93">
        <v>956000</v>
      </c>
      <c r="E15" s="93"/>
      <c r="F15" s="93"/>
      <c r="G15" s="232">
        <v>956000</v>
      </c>
    </row>
    <row r="16" spans="3:7" ht="12.75">
      <c r="C16" s="231" t="s">
        <v>144</v>
      </c>
      <c r="D16" s="93">
        <v>2994960</v>
      </c>
      <c r="E16" s="93"/>
      <c r="F16" s="93"/>
      <c r="G16" s="232">
        <v>2994960</v>
      </c>
    </row>
    <row r="17" spans="3:7" ht="12.75">
      <c r="C17" s="231" t="s">
        <v>145</v>
      </c>
      <c r="D17" s="93"/>
      <c r="E17" s="93"/>
      <c r="F17" s="93"/>
      <c r="G17" s="232">
        <f>SUM(D18:F18)</f>
        <v>0</v>
      </c>
    </row>
    <row r="18" spans="3:7" ht="12.75">
      <c r="C18" s="96"/>
      <c r="D18" s="93"/>
      <c r="E18" s="93"/>
      <c r="F18" s="93"/>
      <c r="G18" s="232">
        <f>SUM(D19:F19)</f>
        <v>0</v>
      </c>
    </row>
    <row r="19" spans="3:7" ht="13.5" thickBot="1">
      <c r="C19" s="96"/>
      <c r="D19" s="93"/>
      <c r="E19" s="93"/>
      <c r="F19" s="93"/>
      <c r="G19" s="232">
        <f>SUM(D20:F20)</f>
        <v>0</v>
      </c>
    </row>
    <row r="20" spans="3:7" ht="13.5" thickBot="1">
      <c r="C20" s="94"/>
      <c r="D20" s="95"/>
      <c r="E20" s="95"/>
      <c r="F20" s="95"/>
      <c r="G20" s="605"/>
    </row>
    <row r="21" spans="3:7" ht="13.5" thickBot="1">
      <c r="C21" s="233" t="s">
        <v>54</v>
      </c>
      <c r="D21" s="234">
        <f>SUM(D14:D20)</f>
        <v>26170760</v>
      </c>
      <c r="E21" s="616">
        <f>SUM(E14:E20)</f>
        <v>0</v>
      </c>
      <c r="F21" s="617">
        <f>SUM(F14:F20)</f>
        <v>0</v>
      </c>
      <c r="G21" s="618">
        <v>26170760</v>
      </c>
    </row>
    <row r="22" spans="3:7" ht="12.75">
      <c r="C22" s="223"/>
      <c r="D22" s="223"/>
      <c r="E22" s="223"/>
      <c r="F22" s="223"/>
      <c r="G22" s="223"/>
    </row>
    <row r="23" spans="3:7" ht="12.75">
      <c r="C23" s="223"/>
      <c r="D23" s="223"/>
      <c r="E23" s="223"/>
      <c r="F23" s="223"/>
      <c r="G23" s="598"/>
    </row>
    <row r="24" spans="3:8" ht="15.75">
      <c r="C24" s="597" t="s">
        <v>139</v>
      </c>
      <c r="D24" s="598"/>
      <c r="E24" s="598" t="s">
        <v>629</v>
      </c>
      <c r="F24" s="598"/>
      <c r="G24" s="599"/>
      <c r="H24" s="608"/>
    </row>
    <row r="25" spans="3:7" ht="14.25" thickBot="1">
      <c r="C25" s="223"/>
      <c r="D25" s="223"/>
      <c r="E25" s="223"/>
      <c r="F25" s="599"/>
      <c r="G25" s="607"/>
    </row>
    <row r="26" spans="3:7" ht="13.5" thickBot="1">
      <c r="C26" s="224" t="s">
        <v>132</v>
      </c>
      <c r="D26" s="225">
        <f>+D13</f>
        <v>2018</v>
      </c>
      <c r="E26" s="225">
        <f>+E13</f>
        <v>2019</v>
      </c>
      <c r="F26" s="611" t="str">
        <f>+F13</f>
        <v>2019. után</v>
      </c>
      <c r="G26" s="613" t="s">
        <v>52</v>
      </c>
    </row>
    <row r="27" spans="3:7" ht="12.75">
      <c r="C27" s="227" t="s">
        <v>133</v>
      </c>
      <c r="D27" s="91"/>
      <c r="E27" s="91"/>
      <c r="F27" s="610"/>
      <c r="G27" s="612">
        <f>SUM(D28:F28)</f>
        <v>0</v>
      </c>
    </row>
    <row r="28" spans="3:7" ht="12.75">
      <c r="C28" s="229" t="s">
        <v>146</v>
      </c>
      <c r="D28" s="92"/>
      <c r="E28" s="92"/>
      <c r="F28" s="92"/>
      <c r="G28" s="232"/>
    </row>
    <row r="29" spans="3:7" ht="12.75">
      <c r="C29" s="231" t="s">
        <v>134</v>
      </c>
      <c r="D29" s="93">
        <v>8174000</v>
      </c>
      <c r="E29" s="93">
        <v>5474000</v>
      </c>
      <c r="F29" s="93">
        <v>5030000</v>
      </c>
      <c r="G29" s="232">
        <v>18678000</v>
      </c>
    </row>
    <row r="30" spans="3:7" ht="12.75">
      <c r="C30" s="231" t="s">
        <v>148</v>
      </c>
      <c r="D30" s="93"/>
      <c r="E30" s="93"/>
      <c r="F30" s="93"/>
      <c r="G30" s="232">
        <f>SUM(D31:F31)</f>
        <v>0</v>
      </c>
    </row>
    <row r="31" spans="3:7" ht="12.75">
      <c r="C31" s="231" t="s">
        <v>135</v>
      </c>
      <c r="D31" s="93"/>
      <c r="E31" s="93"/>
      <c r="F31" s="93"/>
      <c r="G31" s="232">
        <f>SUM(D32:F32)</f>
        <v>0</v>
      </c>
    </row>
    <row r="32" spans="3:7" ht="13.5" thickBot="1">
      <c r="C32" s="231" t="s">
        <v>136</v>
      </c>
      <c r="D32" s="93"/>
      <c r="E32" s="93"/>
      <c r="F32" s="93"/>
      <c r="G32" s="232">
        <f>SUM(D56:F56)</f>
        <v>0</v>
      </c>
    </row>
    <row r="33" spans="3:7" ht="13.5" thickBot="1">
      <c r="C33" s="94"/>
      <c r="D33" s="95"/>
      <c r="E33" s="95"/>
      <c r="F33" s="95"/>
      <c r="G33" s="235"/>
    </row>
    <row r="34" spans="3:7" ht="13.5" thickBot="1">
      <c r="C34" s="233" t="s">
        <v>138</v>
      </c>
      <c r="D34" s="234">
        <f>D4+SUM(D6:D33)</f>
        <v>112861076</v>
      </c>
      <c r="E34" s="234">
        <f>E4+SUM(E6:E33)</f>
        <v>5478038</v>
      </c>
      <c r="F34" s="234">
        <f>F4+SUM(F6:F33)</f>
        <v>5030000</v>
      </c>
      <c r="G34" s="52"/>
    </row>
    <row r="35" spans="3:7" ht="13.5" thickBot="1">
      <c r="C35" s="52"/>
      <c r="D35" s="52"/>
      <c r="E35" s="52"/>
      <c r="F35" s="52"/>
      <c r="G35" s="226"/>
    </row>
    <row r="36" spans="3:7" ht="13.5" thickBot="1">
      <c r="C36" s="224" t="s">
        <v>137</v>
      </c>
      <c r="D36" s="225">
        <f>+D26</f>
        <v>2018</v>
      </c>
      <c r="E36" s="225">
        <f>+E26</f>
        <v>2019</v>
      </c>
      <c r="F36" s="611" t="s">
        <v>628</v>
      </c>
      <c r="G36" s="613" t="s">
        <v>52</v>
      </c>
    </row>
    <row r="37" spans="3:7" ht="12.75">
      <c r="C37" s="227" t="s">
        <v>142</v>
      </c>
      <c r="D37" s="91">
        <v>2684000</v>
      </c>
      <c r="E37" s="91">
        <v>2684000</v>
      </c>
      <c r="F37" s="610">
        <v>2440000</v>
      </c>
      <c r="G37" s="606">
        <v>7808000</v>
      </c>
    </row>
    <row r="38" spans="3:7" ht="12.75">
      <c r="C38" s="236" t="s">
        <v>143</v>
      </c>
      <c r="D38" s="93">
        <v>2700000</v>
      </c>
      <c r="E38" s="93">
        <v>2790000</v>
      </c>
      <c r="F38" s="93">
        <v>2590000</v>
      </c>
      <c r="G38" s="232">
        <v>8080000</v>
      </c>
    </row>
    <row r="39" spans="3:7" ht="12.75">
      <c r="C39" s="231" t="s">
        <v>144</v>
      </c>
      <c r="D39" s="93">
        <v>2790000</v>
      </c>
      <c r="E39" s="93"/>
      <c r="F39" s="93"/>
      <c r="G39" s="232">
        <v>2790000</v>
      </c>
    </row>
    <row r="40" spans="3:7" ht="12.75">
      <c r="C40" s="231" t="s">
        <v>145</v>
      </c>
      <c r="D40" s="93"/>
      <c r="E40" s="93"/>
      <c r="F40" s="93"/>
      <c r="G40" s="232">
        <f>SUM(D41:F41)</f>
        <v>0</v>
      </c>
    </row>
    <row r="41" spans="3:7" ht="12.75">
      <c r="C41" s="96"/>
      <c r="D41" s="93"/>
      <c r="E41" s="93"/>
      <c r="F41" s="93"/>
      <c r="G41" s="232">
        <f>SUM(D42:F42)</f>
        <v>0</v>
      </c>
    </row>
    <row r="42" spans="3:7" ht="13.5" thickBot="1">
      <c r="C42" s="96"/>
      <c r="D42" s="93"/>
      <c r="E42" s="93"/>
      <c r="F42" s="93"/>
      <c r="G42" s="232">
        <f>SUM(D43:F43)</f>
        <v>0</v>
      </c>
    </row>
    <row r="43" spans="3:7" ht="13.5" thickBot="1">
      <c r="C43" s="94"/>
      <c r="D43" s="95"/>
      <c r="E43" s="95"/>
      <c r="F43" s="95"/>
      <c r="G43" s="605"/>
    </row>
    <row r="44" spans="3:7" ht="13.5" thickBot="1">
      <c r="C44" s="233" t="s">
        <v>54</v>
      </c>
      <c r="D44" s="616">
        <f>SUM(D37:D43)</f>
        <v>8174000</v>
      </c>
      <c r="E44" s="617">
        <f>SUM(E37:E43)</f>
        <v>5474000</v>
      </c>
      <c r="F44" s="619">
        <f>SUM(F37:F43)</f>
        <v>5030000</v>
      </c>
      <c r="G44" s="620">
        <v>18678000</v>
      </c>
    </row>
    <row r="45" spans="3:7" ht="15.75">
      <c r="C45" s="223"/>
      <c r="D45" s="223"/>
      <c r="E45" s="223"/>
      <c r="F45" s="223"/>
      <c r="G45" s="600"/>
    </row>
    <row r="46" spans="3:7" ht="15.75">
      <c r="C46" s="600" t="str">
        <f>+CONCATENATE("Önkormányzaton kívüli EU-s projektekhez történő hozzájárulás ",LEFT(ÖSSZEFÜGGÉSEK!C24,4),". évi előirányzat")</f>
        <v>Önkormányzaton kívüli EU-s projektekhez történő hozzájárulás . évi előirányzat</v>
      </c>
      <c r="D46" s="600"/>
      <c r="E46" s="600"/>
      <c r="F46" s="600"/>
      <c r="G46" s="223"/>
    </row>
    <row r="47" spans="3:7" ht="13.5" thickBot="1">
      <c r="C47" s="223"/>
      <c r="D47" s="223"/>
      <c r="E47" s="223"/>
      <c r="F47" s="223"/>
      <c r="G47" s="609"/>
    </row>
    <row r="48" spans="3:7" ht="13.5" thickBot="1">
      <c r="C48" s="656" t="s">
        <v>140</v>
      </c>
      <c r="D48" s="656"/>
      <c r="E48" s="656"/>
      <c r="F48" s="614"/>
      <c r="G48" s="615"/>
    </row>
    <row r="49" spans="3:7" ht="13.5" thickBot="1">
      <c r="C49" s="654"/>
      <c r="D49" s="654"/>
      <c r="E49" s="654"/>
      <c r="F49" s="615"/>
      <c r="G49" s="615"/>
    </row>
    <row r="50" spans="3:7" ht="13.5" thickBot="1">
      <c r="C50" s="654"/>
      <c r="D50" s="654"/>
      <c r="E50" s="654"/>
      <c r="F50" s="615"/>
      <c r="G50" s="615"/>
    </row>
    <row r="51" spans="3:7" ht="13.5" thickBot="1">
      <c r="C51" s="655" t="s">
        <v>54</v>
      </c>
      <c r="D51" s="655"/>
      <c r="E51" s="655"/>
      <c r="F51" s="615"/>
      <c r="G51" s="615"/>
    </row>
  </sheetData>
  <sheetProtection/>
  <mergeCells count="4">
    <mergeCell ref="C49:E49"/>
    <mergeCell ref="C50:E50"/>
    <mergeCell ref="C51:E51"/>
    <mergeCell ref="C48:E48"/>
  </mergeCells>
  <conditionalFormatting sqref="G26 G33 G4:G9 D34:F34 G36:G43 D44:F44 G13:G20 D21:F21 D11:F11 D3:G3 D10:G10">
    <cfRule type="cellIs" priority="2" dxfId="6" operator="equal" stopIfTrue="1">
      <formula>0</formula>
    </cfRule>
  </conditionalFormatting>
  <conditionalFormatting sqref="G27:G32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&amp;C8.sz. melléklet a 2/2018.(II.27.)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J18" sqref="J18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5.75">
      <c r="A1" s="630" t="s">
        <v>636</v>
      </c>
      <c r="B1" s="223"/>
      <c r="C1" s="223"/>
      <c r="D1" s="223"/>
      <c r="E1" s="223"/>
    </row>
    <row r="2" spans="1:5" ht="15.75">
      <c r="A2" s="597" t="s">
        <v>139</v>
      </c>
      <c r="B2" s="666" t="s">
        <v>593</v>
      </c>
      <c r="C2" s="666"/>
      <c r="D2" s="666"/>
      <c r="E2" s="666"/>
    </row>
    <row r="3" spans="1:5" ht="14.25" thickBot="1">
      <c r="A3" s="223"/>
      <c r="B3" s="223"/>
      <c r="C3" s="223"/>
      <c r="D3" s="667"/>
      <c r="E3" s="667"/>
    </row>
    <row r="4" spans="1:5" ht="15" customHeight="1" thickBot="1">
      <c r="A4" s="224" t="s">
        <v>132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>
        <v>60800000</v>
      </c>
      <c r="C7" s="93"/>
      <c r="D7" s="93"/>
      <c r="E7" s="232">
        <f t="shared" si="0"/>
        <v>60800000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60800000</v>
      </c>
      <c r="C12" s="234">
        <f>C5+SUM(C7:C11)</f>
        <v>0</v>
      </c>
      <c r="D12" s="234">
        <f>D5+SUM(D7:D11)</f>
        <v>0</v>
      </c>
      <c r="E12" s="235">
        <f>E5+SUM(E7:E11)</f>
        <v>60800000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>
        <v>60800000</v>
      </c>
      <c r="C16" s="93"/>
      <c r="D16" s="93"/>
      <c r="E16" s="232">
        <f t="shared" si="1"/>
        <v>60800000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60800000</v>
      </c>
      <c r="C22" s="234">
        <f>SUM(C15:C21)</f>
        <v>0</v>
      </c>
      <c r="D22" s="234">
        <f>SUM(D15:D21)</f>
        <v>0</v>
      </c>
      <c r="E22" s="235">
        <f>SUM(E15:E21)</f>
        <v>60800000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7" t="s">
        <v>139</v>
      </c>
      <c r="B25" s="666" t="s">
        <v>594</v>
      </c>
      <c r="C25" s="666"/>
      <c r="D25" s="666"/>
      <c r="E25" s="666"/>
    </row>
    <row r="26" spans="1:5" ht="14.25" thickBot="1">
      <c r="A26" s="223"/>
      <c r="B26" s="223"/>
      <c r="C26" s="223"/>
      <c r="D26" s="667"/>
      <c r="E26" s="667"/>
    </row>
    <row r="27" spans="1:5" ht="13.5" thickBot="1">
      <c r="A27" s="224" t="s">
        <v>132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>
        <v>16606205</v>
      </c>
      <c r="C30" s="93">
        <v>16606205</v>
      </c>
      <c r="D30" s="93"/>
      <c r="E30" s="232">
        <f t="shared" si="2"/>
        <v>33212410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16606205</v>
      </c>
      <c r="C35" s="234">
        <f>C28+SUM(C30:C34)</f>
        <v>16606205</v>
      </c>
      <c r="D35" s="234">
        <f>D28+SUM(D30:D34)</f>
        <v>0</v>
      </c>
      <c r="E35" s="235">
        <f>E28+SUM(E30:E34)</f>
        <v>33212410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52</v>
      </c>
    </row>
    <row r="38" spans="1:5" ht="12.75">
      <c r="A38" s="227" t="s">
        <v>142</v>
      </c>
      <c r="B38" s="91">
        <v>5490000</v>
      </c>
      <c r="C38" s="91">
        <v>5490000</v>
      </c>
      <c r="D38" s="91"/>
      <c r="E38" s="228">
        <f aca="true" t="shared" si="3" ref="E38:E44">SUM(B38:D38)</f>
        <v>10980000</v>
      </c>
    </row>
    <row r="39" spans="1:5" ht="12.75">
      <c r="A39" s="236" t="s">
        <v>143</v>
      </c>
      <c r="B39" s="93">
        <v>2566000</v>
      </c>
      <c r="C39" s="93">
        <v>2566410</v>
      </c>
      <c r="D39" s="93"/>
      <c r="E39" s="232">
        <f t="shared" si="3"/>
        <v>5132410</v>
      </c>
    </row>
    <row r="40" spans="1:5" ht="12.75">
      <c r="A40" s="231" t="s">
        <v>144</v>
      </c>
      <c r="B40" s="93">
        <v>8550000</v>
      </c>
      <c r="C40" s="93">
        <v>8550000</v>
      </c>
      <c r="D40" s="93"/>
      <c r="E40" s="232">
        <f t="shared" si="3"/>
        <v>17100000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16606000</v>
      </c>
      <c r="C45" s="234">
        <f>SUM(C38:C44)</f>
        <v>16606410</v>
      </c>
      <c r="D45" s="234">
        <f>SUM(D38:D44)</f>
        <v>0</v>
      </c>
      <c r="E45" s="235">
        <f>SUM(E38:E44)</f>
        <v>33212410</v>
      </c>
    </row>
    <row r="46" spans="1:5" ht="12.75">
      <c r="A46" s="223"/>
      <c r="B46" s="223"/>
      <c r="C46" s="223"/>
      <c r="D46" s="223"/>
      <c r="E46" s="223"/>
    </row>
    <row r="47" spans="1:5" ht="15.75">
      <c r="A47" s="675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75"/>
      <c r="C47" s="675"/>
      <c r="D47" s="675"/>
      <c r="E47" s="675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57" t="s">
        <v>140</v>
      </c>
      <c r="B49" s="658"/>
      <c r="C49" s="659"/>
      <c r="D49" s="678" t="s">
        <v>566</v>
      </c>
      <c r="E49" s="679"/>
      <c r="H49" s="49"/>
    </row>
    <row r="50" spans="1:5" ht="12.75">
      <c r="A50" s="660"/>
      <c r="B50" s="661"/>
      <c r="C50" s="662"/>
      <c r="D50" s="671"/>
      <c r="E50" s="672"/>
    </row>
    <row r="51" spans="1:5" ht="13.5" thickBot="1">
      <c r="A51" s="663"/>
      <c r="B51" s="664"/>
      <c r="C51" s="665"/>
      <c r="D51" s="673"/>
      <c r="E51" s="674"/>
    </row>
    <row r="52" spans="1:5" ht="13.5" thickBot="1">
      <c r="A52" s="668" t="s">
        <v>54</v>
      </c>
      <c r="B52" s="669"/>
      <c r="C52" s="670"/>
      <c r="D52" s="676">
        <f>SUM(D50:E51)</f>
        <v>0</v>
      </c>
      <c r="E52" s="677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6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8. melléklet a 2/2018. (II.27.)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H11" sqref="H1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tr">
        <f>+CONCATENATE("9.1. melléklet a 2/",LEFT(ÖSSZEFÜGGÉSEK!A5,4),". (II.27.) önkormányzati rendelethez")</f>
        <v>9.1. melléklet a 2/2018. (II.27.) önkormányzati rendelethez</v>
      </c>
    </row>
    <row r="2" spans="1:3" s="97" customFormat="1" ht="21" customHeight="1">
      <c r="A2" s="432" t="s">
        <v>62</v>
      </c>
      <c r="B2" s="374" t="s">
        <v>226</v>
      </c>
      <c r="C2" s="376" t="s">
        <v>55</v>
      </c>
    </row>
    <row r="3" spans="1:3" s="97" customFormat="1" ht="16.5" thickBot="1">
      <c r="A3" s="240" t="s">
        <v>203</v>
      </c>
      <c r="B3" s="375" t="s">
        <v>400</v>
      </c>
      <c r="C3" s="516" t="s">
        <v>55</v>
      </c>
    </row>
    <row r="4" spans="1:3" s="98" customFormat="1" ht="15.75" customHeight="1" thickBot="1">
      <c r="A4" s="241"/>
      <c r="B4" s="241"/>
      <c r="C4" s="242">
        <f>'7.sz.mell.'!F2</f>
        <v>0</v>
      </c>
    </row>
    <row r="5" spans="1:3" ht="13.5" thickBot="1">
      <c r="A5" s="433" t="s">
        <v>205</v>
      </c>
      <c r="B5" s="243" t="s">
        <v>564</v>
      </c>
      <c r="C5" s="377" t="s">
        <v>56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253</v>
      </c>
      <c r="C8" s="313">
        <f>+C9+C10+C11+C12+C13+C14</f>
        <v>179622278</v>
      </c>
    </row>
    <row r="9" spans="1:3" s="99" customFormat="1" ht="12" customHeight="1">
      <c r="A9" s="461" t="s">
        <v>99</v>
      </c>
      <c r="B9" s="442" t="s">
        <v>254</v>
      </c>
      <c r="C9" s="316">
        <v>71995629</v>
      </c>
    </row>
    <row r="10" spans="1:3" s="100" customFormat="1" ht="12" customHeight="1">
      <c r="A10" s="462" t="s">
        <v>100</v>
      </c>
      <c r="B10" s="443" t="s">
        <v>255</v>
      </c>
      <c r="C10" s="315">
        <v>29665300</v>
      </c>
    </row>
    <row r="11" spans="1:3" s="100" customFormat="1" ht="12" customHeight="1">
      <c r="A11" s="462" t="s">
        <v>101</v>
      </c>
      <c r="B11" s="443" t="s">
        <v>551</v>
      </c>
      <c r="C11" s="315">
        <v>62789040</v>
      </c>
    </row>
    <row r="12" spans="1:3" s="100" customFormat="1" ht="12" customHeight="1">
      <c r="A12" s="462" t="s">
        <v>102</v>
      </c>
      <c r="B12" s="443" t="s">
        <v>257</v>
      </c>
      <c r="C12" s="315">
        <v>3035890</v>
      </c>
    </row>
    <row r="13" spans="1:3" s="100" customFormat="1" ht="12" customHeight="1">
      <c r="A13" s="462" t="s">
        <v>149</v>
      </c>
      <c r="B13" s="443" t="s">
        <v>507</v>
      </c>
      <c r="C13" s="315">
        <v>12136419</v>
      </c>
    </row>
    <row r="14" spans="1:3" s="99" customFormat="1" ht="12" customHeight="1" thickBot="1">
      <c r="A14" s="463" t="s">
        <v>103</v>
      </c>
      <c r="B14" s="589" t="s">
        <v>578</v>
      </c>
      <c r="C14" s="315"/>
    </row>
    <row r="15" spans="1:3" s="99" customFormat="1" ht="12" customHeight="1" thickBot="1">
      <c r="A15" s="32" t="s">
        <v>20</v>
      </c>
      <c r="B15" s="308" t="s">
        <v>258</v>
      </c>
      <c r="C15" s="313">
        <f>+C16+C17+C18+C19+C20</f>
        <v>61293352</v>
      </c>
    </row>
    <row r="16" spans="1:3" s="99" customFormat="1" ht="12" customHeight="1">
      <c r="A16" s="461" t="s">
        <v>105</v>
      </c>
      <c r="B16" s="442" t="s">
        <v>259</v>
      </c>
      <c r="C16" s="316"/>
    </row>
    <row r="17" spans="1:3" s="99" customFormat="1" ht="12" customHeight="1">
      <c r="A17" s="462" t="s">
        <v>106</v>
      </c>
      <c r="B17" s="443" t="s">
        <v>260</v>
      </c>
      <c r="C17" s="315"/>
    </row>
    <row r="18" spans="1:3" s="99" customFormat="1" ht="12" customHeight="1">
      <c r="A18" s="462" t="s">
        <v>107</v>
      </c>
      <c r="B18" s="443" t="s">
        <v>424</v>
      </c>
      <c r="C18" s="315"/>
    </row>
    <row r="19" spans="1:3" s="99" customFormat="1" ht="12" customHeight="1">
      <c r="A19" s="462" t="s">
        <v>108</v>
      </c>
      <c r="B19" s="443" t="s">
        <v>425</v>
      </c>
      <c r="C19" s="315"/>
    </row>
    <row r="20" spans="1:3" s="99" customFormat="1" ht="12" customHeight="1">
      <c r="A20" s="462" t="s">
        <v>109</v>
      </c>
      <c r="B20" s="443" t="s">
        <v>261</v>
      </c>
      <c r="C20" s="315">
        <v>61293352</v>
      </c>
    </row>
    <row r="21" spans="1:3" s="100" customFormat="1" ht="12" customHeight="1" thickBot="1">
      <c r="A21" s="463" t="s">
        <v>118</v>
      </c>
      <c r="B21" s="589" t="s">
        <v>579</v>
      </c>
      <c r="C21" s="317">
        <v>30688760</v>
      </c>
    </row>
    <row r="22" spans="1:3" s="100" customFormat="1" ht="12" customHeight="1" thickBot="1">
      <c r="A22" s="32" t="s">
        <v>21</v>
      </c>
      <c r="B22" s="21" t="s">
        <v>263</v>
      </c>
      <c r="C22" s="313">
        <f>+C23+C24+C25+C26+C27</f>
        <v>3656000</v>
      </c>
    </row>
    <row r="23" spans="1:3" s="100" customFormat="1" ht="12" customHeight="1">
      <c r="A23" s="461" t="s">
        <v>88</v>
      </c>
      <c r="B23" s="442" t="s">
        <v>264</v>
      </c>
      <c r="C23" s="316"/>
    </row>
    <row r="24" spans="1:3" s="99" customFormat="1" ht="12" customHeight="1">
      <c r="A24" s="462" t="s">
        <v>89</v>
      </c>
      <c r="B24" s="443" t="s">
        <v>265</v>
      </c>
      <c r="C24" s="315"/>
    </row>
    <row r="25" spans="1:3" s="100" customFormat="1" ht="12" customHeight="1">
      <c r="A25" s="462" t="s">
        <v>90</v>
      </c>
      <c r="B25" s="443" t="s">
        <v>426</v>
      </c>
      <c r="C25" s="315"/>
    </row>
    <row r="26" spans="1:3" s="100" customFormat="1" ht="12" customHeight="1">
      <c r="A26" s="462" t="s">
        <v>91</v>
      </c>
      <c r="B26" s="443" t="s">
        <v>427</v>
      </c>
      <c r="C26" s="315"/>
    </row>
    <row r="27" spans="1:3" s="100" customFormat="1" ht="12" customHeight="1">
      <c r="A27" s="462" t="s">
        <v>172</v>
      </c>
      <c r="B27" s="443" t="s">
        <v>266</v>
      </c>
      <c r="C27" s="315">
        <v>3656000</v>
      </c>
    </row>
    <row r="28" spans="1:3" s="100" customFormat="1" ht="12" customHeight="1" thickBot="1">
      <c r="A28" s="463" t="s">
        <v>173</v>
      </c>
      <c r="B28" s="589" t="s">
        <v>571</v>
      </c>
      <c r="C28" s="590">
        <v>3656000</v>
      </c>
    </row>
    <row r="29" spans="1:3" s="100" customFormat="1" ht="12" customHeight="1" thickBot="1">
      <c r="A29" s="32" t="s">
        <v>174</v>
      </c>
      <c r="B29" s="21" t="s">
        <v>561</v>
      </c>
      <c r="C29" s="319">
        <v>49454230</v>
      </c>
    </row>
    <row r="30" spans="1:3" s="100" customFormat="1" ht="12" customHeight="1">
      <c r="A30" s="461" t="s">
        <v>269</v>
      </c>
      <c r="B30" s="442" t="s">
        <v>592</v>
      </c>
      <c r="C30" s="437">
        <v>8500000</v>
      </c>
    </row>
    <row r="31" spans="1:3" s="100" customFormat="1" ht="12" customHeight="1">
      <c r="A31" s="462" t="s">
        <v>270</v>
      </c>
      <c r="B31" s="443" t="s">
        <v>557</v>
      </c>
      <c r="C31" s="315">
        <v>200000</v>
      </c>
    </row>
    <row r="32" spans="1:3" s="100" customFormat="1" ht="12" customHeight="1">
      <c r="A32" s="462" t="s">
        <v>271</v>
      </c>
      <c r="B32" s="443" t="s">
        <v>558</v>
      </c>
      <c r="C32" s="315">
        <v>34000000</v>
      </c>
    </row>
    <row r="33" spans="1:3" s="100" customFormat="1" ht="12" customHeight="1">
      <c r="A33" s="462" t="s">
        <v>272</v>
      </c>
      <c r="B33" s="443" t="s">
        <v>588</v>
      </c>
      <c r="C33" s="315">
        <v>4230</v>
      </c>
    </row>
    <row r="34" spans="1:3" s="100" customFormat="1" ht="12" customHeight="1">
      <c r="A34" s="462" t="s">
        <v>553</v>
      </c>
      <c r="B34" s="443" t="s">
        <v>273</v>
      </c>
      <c r="C34" s="315">
        <v>6200000</v>
      </c>
    </row>
    <row r="35" spans="1:3" s="100" customFormat="1" ht="12" customHeight="1">
      <c r="A35" s="462" t="s">
        <v>554</v>
      </c>
      <c r="B35" s="443" t="s">
        <v>274</v>
      </c>
      <c r="C35" s="315"/>
    </row>
    <row r="36" spans="1:3" s="100" customFormat="1" ht="12" customHeight="1" thickBot="1">
      <c r="A36" s="463" t="s">
        <v>555</v>
      </c>
      <c r="B36" s="542" t="s">
        <v>275</v>
      </c>
      <c r="C36" s="317">
        <v>550000</v>
      </c>
    </row>
    <row r="37" spans="1:3" s="100" customFormat="1" ht="12" customHeight="1" thickBot="1">
      <c r="A37" s="32" t="s">
        <v>23</v>
      </c>
      <c r="B37" s="21" t="s">
        <v>435</v>
      </c>
      <c r="C37" s="313">
        <f>SUM(C38:C48)</f>
        <v>8158000</v>
      </c>
    </row>
    <row r="38" spans="1:3" s="100" customFormat="1" ht="12" customHeight="1">
      <c r="A38" s="461" t="s">
        <v>92</v>
      </c>
      <c r="B38" s="442" t="s">
        <v>278</v>
      </c>
      <c r="C38" s="316">
        <v>472440</v>
      </c>
    </row>
    <row r="39" spans="1:3" s="100" customFormat="1" ht="12" customHeight="1">
      <c r="A39" s="462" t="s">
        <v>93</v>
      </c>
      <c r="B39" s="443" t="s">
        <v>279</v>
      </c>
      <c r="C39" s="315">
        <v>196850</v>
      </c>
    </row>
    <row r="40" spans="1:3" s="100" customFormat="1" ht="12" customHeight="1">
      <c r="A40" s="462" t="s">
        <v>94</v>
      </c>
      <c r="B40" s="443" t="s">
        <v>280</v>
      </c>
      <c r="C40" s="315"/>
    </row>
    <row r="41" spans="1:3" s="100" customFormat="1" ht="12" customHeight="1">
      <c r="A41" s="462" t="s">
        <v>176</v>
      </c>
      <c r="B41" s="443" t="s">
        <v>281</v>
      </c>
      <c r="C41" s="315">
        <v>6457600</v>
      </c>
    </row>
    <row r="42" spans="1:3" s="100" customFormat="1" ht="12" customHeight="1">
      <c r="A42" s="462" t="s">
        <v>177</v>
      </c>
      <c r="B42" s="443" t="s">
        <v>282</v>
      </c>
      <c r="C42" s="315"/>
    </row>
    <row r="43" spans="1:3" s="100" customFormat="1" ht="12" customHeight="1">
      <c r="A43" s="462" t="s">
        <v>178</v>
      </c>
      <c r="B43" s="443" t="s">
        <v>283</v>
      </c>
      <c r="C43" s="315">
        <v>1031110</v>
      </c>
    </row>
    <row r="44" spans="1:3" s="100" customFormat="1" ht="12" customHeight="1">
      <c r="A44" s="462" t="s">
        <v>179</v>
      </c>
      <c r="B44" s="443" t="s">
        <v>284</v>
      </c>
      <c r="C44" s="315"/>
    </row>
    <row r="45" spans="1:3" s="100" customFormat="1" ht="12" customHeight="1">
      <c r="A45" s="462" t="s">
        <v>180</v>
      </c>
      <c r="B45" s="443" t="s">
        <v>560</v>
      </c>
      <c r="C45" s="315"/>
    </row>
    <row r="46" spans="1:3" s="100" customFormat="1" ht="12" customHeight="1">
      <c r="A46" s="462" t="s">
        <v>276</v>
      </c>
      <c r="B46" s="443" t="s">
        <v>286</v>
      </c>
      <c r="C46" s="318"/>
    </row>
    <row r="47" spans="1:3" s="100" customFormat="1" ht="12" customHeight="1">
      <c r="A47" s="463" t="s">
        <v>277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589" t="s">
        <v>580</v>
      </c>
      <c r="C48" s="594"/>
    </row>
    <row r="49" spans="1:3" s="100" customFormat="1" ht="12" customHeight="1" thickBot="1">
      <c r="A49" s="32" t="s">
        <v>24</v>
      </c>
      <c r="B49" s="21" t="s">
        <v>288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292</v>
      </c>
      <c r="C50" s="486"/>
    </row>
    <row r="51" spans="1:3" s="100" customFormat="1" ht="12" customHeight="1">
      <c r="A51" s="462" t="s">
        <v>96</v>
      </c>
      <c r="B51" s="443" t="s">
        <v>293</v>
      </c>
      <c r="C51" s="318"/>
    </row>
    <row r="52" spans="1:3" s="100" customFormat="1" ht="12" customHeight="1">
      <c r="A52" s="462" t="s">
        <v>289</v>
      </c>
      <c r="B52" s="443" t="s">
        <v>294</v>
      </c>
      <c r="C52" s="318"/>
    </row>
    <row r="53" spans="1:3" s="100" customFormat="1" ht="12" customHeight="1">
      <c r="A53" s="462" t="s">
        <v>290</v>
      </c>
      <c r="B53" s="443" t="s">
        <v>295</v>
      </c>
      <c r="C53" s="318"/>
    </row>
    <row r="54" spans="1:3" s="100" customFormat="1" ht="12" customHeight="1" thickBot="1">
      <c r="A54" s="463" t="s">
        <v>291</v>
      </c>
      <c r="B54" s="444" t="s">
        <v>296</v>
      </c>
      <c r="C54" s="428"/>
    </row>
    <row r="55" spans="1:3" s="100" customFormat="1" ht="12" customHeight="1" thickBot="1">
      <c r="A55" s="32" t="s">
        <v>181</v>
      </c>
      <c r="B55" s="21" t="s">
        <v>297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298</v>
      </c>
      <c r="C56" s="316"/>
    </row>
    <row r="57" spans="1:3" s="100" customFormat="1" ht="12" customHeight="1">
      <c r="A57" s="462" t="s">
        <v>98</v>
      </c>
      <c r="B57" s="443" t="s">
        <v>428</v>
      </c>
      <c r="C57" s="315"/>
    </row>
    <row r="58" spans="1:3" s="100" customFormat="1" ht="12" customHeight="1">
      <c r="A58" s="462" t="s">
        <v>301</v>
      </c>
      <c r="B58" s="443" t="s">
        <v>299</v>
      </c>
      <c r="C58" s="315"/>
    </row>
    <row r="59" spans="1:3" s="100" customFormat="1" ht="12" customHeight="1" thickBot="1">
      <c r="A59" s="463" t="s">
        <v>302</v>
      </c>
      <c r="B59" s="444" t="s">
        <v>300</v>
      </c>
      <c r="C59" s="317"/>
    </row>
    <row r="60" spans="1:3" s="100" customFormat="1" ht="12" customHeight="1" thickBot="1">
      <c r="A60" s="32" t="s">
        <v>26</v>
      </c>
      <c r="B60" s="308" t="s">
        <v>303</v>
      </c>
      <c r="C60" s="313">
        <f>SUM(C61:C63)</f>
        <v>15000000</v>
      </c>
    </row>
    <row r="61" spans="1:3" s="100" customFormat="1" ht="12" customHeight="1">
      <c r="A61" s="461" t="s">
        <v>182</v>
      </c>
      <c r="B61" s="442" t="s">
        <v>305</v>
      </c>
      <c r="C61" s="318"/>
    </row>
    <row r="62" spans="1:3" s="100" customFormat="1" ht="12" customHeight="1">
      <c r="A62" s="462" t="s">
        <v>183</v>
      </c>
      <c r="B62" s="443" t="s">
        <v>429</v>
      </c>
      <c r="C62" s="318"/>
    </row>
    <row r="63" spans="1:3" s="100" customFormat="1" ht="12" customHeight="1">
      <c r="A63" s="462" t="s">
        <v>231</v>
      </c>
      <c r="B63" s="443" t="s">
        <v>306</v>
      </c>
      <c r="C63" s="318">
        <v>15000000</v>
      </c>
    </row>
    <row r="64" spans="1:3" s="100" customFormat="1" ht="12" customHeight="1" thickBot="1">
      <c r="A64" s="463" t="s">
        <v>304</v>
      </c>
      <c r="B64" s="444" t="s">
        <v>307</v>
      </c>
      <c r="C64" s="318"/>
    </row>
    <row r="65" spans="1:3" s="100" customFormat="1" ht="12" customHeight="1" thickBot="1">
      <c r="A65" s="32" t="s">
        <v>27</v>
      </c>
      <c r="B65" s="21" t="s">
        <v>308</v>
      </c>
      <c r="C65" s="319">
        <f>+C8+C15+C22+C29+C37+C49+C55+C60</f>
        <v>317183860</v>
      </c>
    </row>
    <row r="66" spans="1:3" s="100" customFormat="1" ht="12" customHeight="1" thickBot="1">
      <c r="A66" s="464" t="s">
        <v>396</v>
      </c>
      <c r="B66" s="308" t="s">
        <v>310</v>
      </c>
      <c r="C66" s="313">
        <f>SUM(C67:C69)</f>
        <v>0</v>
      </c>
    </row>
    <row r="67" spans="1:3" s="100" customFormat="1" ht="12" customHeight="1">
      <c r="A67" s="461" t="s">
        <v>338</v>
      </c>
      <c r="B67" s="442" t="s">
        <v>311</v>
      </c>
      <c r="C67" s="318"/>
    </row>
    <row r="68" spans="1:3" s="100" customFormat="1" ht="12" customHeight="1">
      <c r="A68" s="462" t="s">
        <v>347</v>
      </c>
      <c r="B68" s="443" t="s">
        <v>312</v>
      </c>
      <c r="C68" s="318"/>
    </row>
    <row r="69" spans="1:3" s="100" customFormat="1" ht="12" customHeight="1" thickBot="1">
      <c r="A69" s="463" t="s">
        <v>348</v>
      </c>
      <c r="B69" s="445" t="s">
        <v>462</v>
      </c>
      <c r="C69" s="318"/>
    </row>
    <row r="70" spans="1:3" s="100" customFormat="1" ht="12" customHeight="1" thickBot="1">
      <c r="A70" s="464" t="s">
        <v>314</v>
      </c>
      <c r="B70" s="308" t="s">
        <v>315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316</v>
      </c>
      <c r="C71" s="318"/>
    </row>
    <row r="72" spans="1:3" s="100" customFormat="1" ht="12" customHeight="1">
      <c r="A72" s="462" t="s">
        <v>151</v>
      </c>
      <c r="B72" s="443" t="s">
        <v>573</v>
      </c>
      <c r="C72" s="318"/>
    </row>
    <row r="73" spans="1:3" s="100" customFormat="1" ht="12" customHeight="1">
      <c r="A73" s="462" t="s">
        <v>339</v>
      </c>
      <c r="B73" s="443" t="s">
        <v>317</v>
      </c>
      <c r="C73" s="318"/>
    </row>
    <row r="74" spans="1:3" s="100" customFormat="1" ht="12" customHeight="1" thickBot="1">
      <c r="A74" s="463" t="s">
        <v>340</v>
      </c>
      <c r="B74" s="310" t="s">
        <v>574</v>
      </c>
      <c r="C74" s="318"/>
    </row>
    <row r="75" spans="1:3" s="100" customFormat="1" ht="12" customHeight="1" thickBot="1">
      <c r="A75" s="464" t="s">
        <v>318</v>
      </c>
      <c r="B75" s="308" t="s">
        <v>319</v>
      </c>
      <c r="C75" s="313">
        <f>SUM(C76:C77)</f>
        <v>88337964</v>
      </c>
    </row>
    <row r="76" spans="1:3" s="100" customFormat="1" ht="12" customHeight="1">
      <c r="A76" s="461" t="s">
        <v>341</v>
      </c>
      <c r="B76" s="442" t="s">
        <v>320</v>
      </c>
      <c r="C76" s="318">
        <v>88337964</v>
      </c>
    </row>
    <row r="77" spans="1:3" s="100" customFormat="1" ht="12" customHeight="1" thickBot="1">
      <c r="A77" s="463" t="s">
        <v>342</v>
      </c>
      <c r="B77" s="444" t="s">
        <v>321</v>
      </c>
      <c r="C77" s="318"/>
    </row>
    <row r="78" spans="1:3" s="99" customFormat="1" ht="12" customHeight="1" thickBot="1">
      <c r="A78" s="464" t="s">
        <v>322</v>
      </c>
      <c r="B78" s="308" t="s">
        <v>323</v>
      </c>
      <c r="C78" s="313">
        <f>SUM(C79:C81)</f>
        <v>0</v>
      </c>
    </row>
    <row r="79" spans="1:3" s="100" customFormat="1" ht="12" customHeight="1">
      <c r="A79" s="461" t="s">
        <v>343</v>
      </c>
      <c r="B79" s="442" t="s">
        <v>324</v>
      </c>
      <c r="C79" s="318"/>
    </row>
    <row r="80" spans="1:3" s="100" customFormat="1" ht="12" customHeight="1">
      <c r="A80" s="462" t="s">
        <v>344</v>
      </c>
      <c r="B80" s="443" t="s">
        <v>325</v>
      </c>
      <c r="C80" s="318"/>
    </row>
    <row r="81" spans="1:3" s="100" customFormat="1" ht="12" customHeight="1" thickBot="1">
      <c r="A81" s="463" t="s">
        <v>345</v>
      </c>
      <c r="B81" s="444" t="s">
        <v>575</v>
      </c>
      <c r="C81" s="318"/>
    </row>
    <row r="82" spans="1:3" s="100" customFormat="1" ht="12" customHeight="1" thickBot="1">
      <c r="A82" s="464" t="s">
        <v>326</v>
      </c>
      <c r="B82" s="308" t="s">
        <v>346</v>
      </c>
      <c r="C82" s="313">
        <f>SUM(C83:C86)</f>
        <v>0</v>
      </c>
    </row>
    <row r="83" spans="1:3" s="100" customFormat="1" ht="12" customHeight="1">
      <c r="A83" s="465" t="s">
        <v>327</v>
      </c>
      <c r="B83" s="442" t="s">
        <v>328</v>
      </c>
      <c r="C83" s="318"/>
    </row>
    <row r="84" spans="1:3" s="100" customFormat="1" ht="12" customHeight="1">
      <c r="A84" s="466" t="s">
        <v>329</v>
      </c>
      <c r="B84" s="443" t="s">
        <v>330</v>
      </c>
      <c r="C84" s="318"/>
    </row>
    <row r="85" spans="1:3" s="100" customFormat="1" ht="12" customHeight="1">
      <c r="A85" s="466" t="s">
        <v>331</v>
      </c>
      <c r="B85" s="443" t="s">
        <v>332</v>
      </c>
      <c r="C85" s="318"/>
    </row>
    <row r="86" spans="1:3" s="99" customFormat="1" ht="12" customHeight="1" thickBot="1">
      <c r="A86" s="467" t="s">
        <v>333</v>
      </c>
      <c r="B86" s="444" t="s">
        <v>334</v>
      </c>
      <c r="C86" s="318"/>
    </row>
    <row r="87" spans="1:3" s="99" customFormat="1" ht="12" customHeight="1" thickBot="1">
      <c r="A87" s="464" t="s">
        <v>335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336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88337964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405521824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515</v>
      </c>
      <c r="C93" s="312">
        <f>+C94+C95+C96+C97+C98+C111</f>
        <v>171080950</v>
      </c>
    </row>
    <row r="94" spans="1:3" ht="12" customHeight="1">
      <c r="A94" s="469" t="s">
        <v>99</v>
      </c>
      <c r="B94" s="10" t="s">
        <v>50</v>
      </c>
      <c r="C94" s="314">
        <v>66805069</v>
      </c>
    </row>
    <row r="95" spans="1:3" ht="12" customHeight="1">
      <c r="A95" s="462" t="s">
        <v>100</v>
      </c>
      <c r="B95" s="8" t="s">
        <v>184</v>
      </c>
      <c r="C95" s="315">
        <v>10885696</v>
      </c>
    </row>
    <row r="96" spans="1:3" ht="12" customHeight="1">
      <c r="A96" s="462" t="s">
        <v>101</v>
      </c>
      <c r="B96" s="8" t="s">
        <v>141</v>
      </c>
      <c r="C96" s="317">
        <v>47276980</v>
      </c>
    </row>
    <row r="97" spans="1:3" ht="12" customHeight="1">
      <c r="A97" s="462" t="s">
        <v>102</v>
      </c>
      <c r="B97" s="11" t="s">
        <v>185</v>
      </c>
      <c r="C97" s="317">
        <v>21232250</v>
      </c>
    </row>
    <row r="98" spans="1:3" ht="12" customHeight="1">
      <c r="A98" s="462" t="s">
        <v>113</v>
      </c>
      <c r="B98" s="19" t="s">
        <v>186</v>
      </c>
      <c r="C98" s="317">
        <v>15280955</v>
      </c>
    </row>
    <row r="99" spans="1:3" ht="12" customHeight="1">
      <c r="A99" s="462" t="s">
        <v>103</v>
      </c>
      <c r="B99" s="8" t="s">
        <v>512</v>
      </c>
      <c r="C99" s="317"/>
    </row>
    <row r="100" spans="1:3" ht="12" customHeight="1">
      <c r="A100" s="462" t="s">
        <v>104</v>
      </c>
      <c r="B100" s="149" t="s">
        <v>442</v>
      </c>
      <c r="C100" s="317"/>
    </row>
    <row r="101" spans="1:3" ht="12" customHeight="1">
      <c r="A101" s="462" t="s">
        <v>114</v>
      </c>
      <c r="B101" s="149" t="s">
        <v>441</v>
      </c>
      <c r="C101" s="317"/>
    </row>
    <row r="102" spans="1:3" ht="12" customHeight="1">
      <c r="A102" s="462" t="s">
        <v>115</v>
      </c>
      <c r="B102" s="149" t="s">
        <v>352</v>
      </c>
      <c r="C102" s="317"/>
    </row>
    <row r="103" spans="1:3" ht="12" customHeight="1">
      <c r="A103" s="462" t="s">
        <v>116</v>
      </c>
      <c r="B103" s="150" t="s">
        <v>353</v>
      </c>
      <c r="C103" s="317"/>
    </row>
    <row r="104" spans="1:3" ht="12" customHeight="1">
      <c r="A104" s="462" t="s">
        <v>117</v>
      </c>
      <c r="B104" s="150" t="s">
        <v>354</v>
      </c>
      <c r="C104" s="317"/>
    </row>
    <row r="105" spans="1:3" ht="12" customHeight="1">
      <c r="A105" s="462" t="s">
        <v>119</v>
      </c>
      <c r="B105" s="149" t="s">
        <v>355</v>
      </c>
      <c r="C105" s="317">
        <v>4754065</v>
      </c>
    </row>
    <row r="106" spans="1:3" ht="12" customHeight="1">
      <c r="A106" s="462" t="s">
        <v>187</v>
      </c>
      <c r="B106" s="149" t="s">
        <v>356</v>
      </c>
      <c r="C106" s="317"/>
    </row>
    <row r="107" spans="1:3" ht="12" customHeight="1">
      <c r="A107" s="462" t="s">
        <v>350</v>
      </c>
      <c r="B107" s="150" t="s">
        <v>357</v>
      </c>
      <c r="C107" s="317"/>
    </row>
    <row r="108" spans="1:3" ht="12" customHeight="1">
      <c r="A108" s="470" t="s">
        <v>351</v>
      </c>
      <c r="B108" s="151" t="s">
        <v>358</v>
      </c>
      <c r="C108" s="317"/>
    </row>
    <row r="109" spans="1:3" ht="12" customHeight="1">
      <c r="A109" s="462" t="s">
        <v>439</v>
      </c>
      <c r="B109" s="151" t="s">
        <v>359</v>
      </c>
      <c r="C109" s="317"/>
    </row>
    <row r="110" spans="1:3" ht="12" customHeight="1">
      <c r="A110" s="462" t="s">
        <v>440</v>
      </c>
      <c r="B110" s="150" t="s">
        <v>360</v>
      </c>
      <c r="C110" s="315">
        <v>10526890</v>
      </c>
    </row>
    <row r="111" spans="1:3" ht="12" customHeight="1">
      <c r="A111" s="462" t="s">
        <v>444</v>
      </c>
      <c r="B111" s="11" t="s">
        <v>51</v>
      </c>
      <c r="C111" s="315">
        <v>9600000</v>
      </c>
    </row>
    <row r="112" spans="1:3" ht="12" customHeight="1">
      <c r="A112" s="463" t="s">
        <v>445</v>
      </c>
      <c r="B112" s="8" t="s">
        <v>513</v>
      </c>
      <c r="C112" s="317">
        <v>5000000</v>
      </c>
    </row>
    <row r="113" spans="1:3" ht="12" customHeight="1" thickBot="1">
      <c r="A113" s="471" t="s">
        <v>446</v>
      </c>
      <c r="B113" s="152" t="s">
        <v>514</v>
      </c>
      <c r="C113" s="321">
        <v>4600000</v>
      </c>
    </row>
    <row r="114" spans="1:3" ht="12" customHeight="1" thickBot="1">
      <c r="A114" s="32" t="s">
        <v>20</v>
      </c>
      <c r="B114" s="27" t="s">
        <v>361</v>
      </c>
      <c r="C114" s="313">
        <f>+C115+C117+C119</f>
        <v>89798516</v>
      </c>
    </row>
    <row r="115" spans="1:3" ht="12" customHeight="1">
      <c r="A115" s="461" t="s">
        <v>105</v>
      </c>
      <c r="B115" s="8" t="s">
        <v>230</v>
      </c>
      <c r="C115" s="316">
        <v>5156000</v>
      </c>
    </row>
    <row r="116" spans="1:3" ht="12" customHeight="1">
      <c r="A116" s="461" t="s">
        <v>106</v>
      </c>
      <c r="B116" s="12" t="s">
        <v>365</v>
      </c>
      <c r="C116" s="316">
        <v>3656000</v>
      </c>
    </row>
    <row r="117" spans="1:3" ht="12" customHeight="1">
      <c r="A117" s="461" t="s">
        <v>107</v>
      </c>
      <c r="B117" s="12" t="s">
        <v>188</v>
      </c>
      <c r="C117" s="315">
        <v>84642516</v>
      </c>
    </row>
    <row r="118" spans="1:3" ht="12" customHeight="1">
      <c r="A118" s="461" t="s">
        <v>108</v>
      </c>
      <c r="B118" s="12" t="s">
        <v>366</v>
      </c>
      <c r="C118" s="280">
        <v>60800000</v>
      </c>
    </row>
    <row r="119" spans="1:3" ht="12" customHeight="1">
      <c r="A119" s="461" t="s">
        <v>109</v>
      </c>
      <c r="B119" s="310" t="s">
        <v>232</v>
      </c>
      <c r="C119" s="280"/>
    </row>
    <row r="120" spans="1:3" ht="12" customHeight="1">
      <c r="A120" s="461" t="s">
        <v>118</v>
      </c>
      <c r="B120" s="309" t="s">
        <v>430</v>
      </c>
      <c r="C120" s="280"/>
    </row>
    <row r="121" spans="1:3" ht="12" customHeight="1">
      <c r="A121" s="461" t="s">
        <v>120</v>
      </c>
      <c r="B121" s="438" t="s">
        <v>371</v>
      </c>
      <c r="C121" s="280"/>
    </row>
    <row r="122" spans="1:3" ht="12" customHeight="1">
      <c r="A122" s="461" t="s">
        <v>189</v>
      </c>
      <c r="B122" s="150" t="s">
        <v>354</v>
      </c>
      <c r="C122" s="280"/>
    </row>
    <row r="123" spans="1:3" ht="12" customHeight="1">
      <c r="A123" s="461" t="s">
        <v>190</v>
      </c>
      <c r="B123" s="150" t="s">
        <v>370</v>
      </c>
      <c r="C123" s="280"/>
    </row>
    <row r="124" spans="1:3" ht="12" customHeight="1">
      <c r="A124" s="461" t="s">
        <v>191</v>
      </c>
      <c r="B124" s="150" t="s">
        <v>369</v>
      </c>
      <c r="C124" s="280"/>
    </row>
    <row r="125" spans="1:3" ht="12" customHeight="1">
      <c r="A125" s="461" t="s">
        <v>362</v>
      </c>
      <c r="B125" s="150" t="s">
        <v>357</v>
      </c>
      <c r="C125" s="280"/>
    </row>
    <row r="126" spans="1:3" ht="12" customHeight="1">
      <c r="A126" s="461" t="s">
        <v>363</v>
      </c>
      <c r="B126" s="150" t="s">
        <v>368</v>
      </c>
      <c r="C126" s="280"/>
    </row>
    <row r="127" spans="1:3" ht="12" customHeight="1" thickBot="1">
      <c r="A127" s="470" t="s">
        <v>364</v>
      </c>
      <c r="B127" s="150" t="s">
        <v>367</v>
      </c>
      <c r="C127" s="282"/>
    </row>
    <row r="128" spans="1:3" ht="12" customHeight="1" thickBot="1">
      <c r="A128" s="32" t="s">
        <v>21</v>
      </c>
      <c r="B128" s="130" t="s">
        <v>449</v>
      </c>
      <c r="C128" s="313">
        <f>+C93+C114</f>
        <v>260879466</v>
      </c>
    </row>
    <row r="129" spans="1:3" ht="12" customHeight="1" thickBot="1">
      <c r="A129" s="32" t="s">
        <v>22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269</v>
      </c>
      <c r="B130" s="9" t="s">
        <v>518</v>
      </c>
      <c r="C130" s="280"/>
    </row>
    <row r="131" spans="1:3" ht="12" customHeight="1">
      <c r="A131" s="461" t="s">
        <v>270</v>
      </c>
      <c r="B131" s="9" t="s">
        <v>458</v>
      </c>
      <c r="C131" s="280"/>
    </row>
    <row r="132" spans="1:3" ht="12" customHeight="1" thickBot="1">
      <c r="A132" s="470" t="s">
        <v>271</v>
      </c>
      <c r="B132" s="7" t="s">
        <v>517</v>
      </c>
      <c r="C132" s="280"/>
    </row>
    <row r="133" spans="1:3" ht="12" customHeight="1" thickBot="1">
      <c r="A133" s="32" t="s">
        <v>23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460</v>
      </c>
      <c r="C134" s="280"/>
    </row>
    <row r="135" spans="1:3" ht="12" customHeight="1">
      <c r="A135" s="461" t="s">
        <v>93</v>
      </c>
      <c r="B135" s="9" t="s">
        <v>452</v>
      </c>
      <c r="C135" s="280"/>
    </row>
    <row r="136" spans="1:3" ht="12" customHeight="1">
      <c r="A136" s="461" t="s">
        <v>94</v>
      </c>
      <c r="B136" s="9" t="s">
        <v>453</v>
      </c>
      <c r="C136" s="280"/>
    </row>
    <row r="137" spans="1:3" ht="12" customHeight="1">
      <c r="A137" s="461" t="s">
        <v>176</v>
      </c>
      <c r="B137" s="9" t="s">
        <v>516</v>
      </c>
      <c r="C137" s="280"/>
    </row>
    <row r="138" spans="1:3" ht="12" customHeight="1">
      <c r="A138" s="461" t="s">
        <v>177</v>
      </c>
      <c r="B138" s="9" t="s">
        <v>455</v>
      </c>
      <c r="C138" s="280"/>
    </row>
    <row r="139" spans="1:3" s="101" customFormat="1" ht="12" customHeight="1" thickBot="1">
      <c r="A139" s="470" t="s">
        <v>178</v>
      </c>
      <c r="B139" s="7" t="s">
        <v>456</v>
      </c>
      <c r="C139" s="280"/>
    </row>
    <row r="140" spans="1:11" ht="12" customHeight="1" thickBot="1">
      <c r="A140" s="32" t="s">
        <v>24</v>
      </c>
      <c r="B140" s="130" t="s">
        <v>542</v>
      </c>
      <c r="C140" s="319">
        <f>+C141+C142+C144+C145+C143</f>
        <v>144642358</v>
      </c>
      <c r="K140" s="262"/>
    </row>
    <row r="141" spans="1:3" ht="12.75">
      <c r="A141" s="461" t="s">
        <v>95</v>
      </c>
      <c r="B141" s="9" t="s">
        <v>372</v>
      </c>
      <c r="C141" s="280"/>
    </row>
    <row r="142" spans="1:3" ht="12" customHeight="1">
      <c r="A142" s="461" t="s">
        <v>96</v>
      </c>
      <c r="B142" s="9" t="s">
        <v>373</v>
      </c>
      <c r="C142" s="280">
        <v>6282357</v>
      </c>
    </row>
    <row r="143" spans="1:3" ht="12" customHeight="1">
      <c r="A143" s="461" t="s">
        <v>289</v>
      </c>
      <c r="B143" s="9" t="s">
        <v>541</v>
      </c>
      <c r="C143" s="280">
        <v>138360001</v>
      </c>
    </row>
    <row r="144" spans="1:3" s="101" customFormat="1" ht="12" customHeight="1">
      <c r="A144" s="461" t="s">
        <v>290</v>
      </c>
      <c r="B144" s="9" t="s">
        <v>465</v>
      </c>
      <c r="C144" s="280"/>
    </row>
    <row r="145" spans="1:3" s="101" customFormat="1" ht="12" customHeight="1" thickBot="1">
      <c r="A145" s="470" t="s">
        <v>291</v>
      </c>
      <c r="B145" s="7" t="s">
        <v>392</v>
      </c>
      <c r="C145" s="280"/>
    </row>
    <row r="146" spans="1:3" s="101" customFormat="1" ht="12" customHeight="1" thickBot="1">
      <c r="A146" s="32" t="s">
        <v>25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461</v>
      </c>
      <c r="C147" s="280"/>
    </row>
    <row r="148" spans="1:3" s="101" customFormat="1" ht="12" customHeight="1">
      <c r="A148" s="461" t="s">
        <v>98</v>
      </c>
      <c r="B148" s="9" t="s">
        <v>468</v>
      </c>
      <c r="C148" s="280"/>
    </row>
    <row r="149" spans="1:3" s="101" customFormat="1" ht="12" customHeight="1">
      <c r="A149" s="461" t="s">
        <v>301</v>
      </c>
      <c r="B149" s="9" t="s">
        <v>463</v>
      </c>
      <c r="C149" s="280"/>
    </row>
    <row r="150" spans="1:3" s="101" customFormat="1" ht="12" customHeight="1">
      <c r="A150" s="461" t="s">
        <v>302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26</v>
      </c>
      <c r="B152" s="130" t="s">
        <v>471</v>
      </c>
      <c r="C152" s="322"/>
    </row>
    <row r="153" spans="1:3" ht="12.75" customHeight="1" thickBot="1">
      <c r="A153" s="517" t="s">
        <v>27</v>
      </c>
      <c r="B153" s="130" t="s">
        <v>472</v>
      </c>
      <c r="C153" s="322"/>
    </row>
    <row r="154" spans="1:3" ht="12" customHeight="1" thickBot="1">
      <c r="A154" s="32" t="s">
        <v>28</v>
      </c>
      <c r="B154" s="130" t="s">
        <v>474</v>
      </c>
      <c r="C154" s="452">
        <f>+C129+C133+C140+C146+C152+C153</f>
        <v>144642358</v>
      </c>
    </row>
    <row r="155" spans="1:3" ht="15" customHeight="1" thickBot="1">
      <c r="A155" s="472" t="s">
        <v>29</v>
      </c>
      <c r="B155" s="404" t="s">
        <v>473</v>
      </c>
      <c r="C155" s="452">
        <f>+C128+C154</f>
        <v>405521824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520</v>
      </c>
      <c r="B157" s="261"/>
      <c r="C157" s="127">
        <v>10</v>
      </c>
    </row>
    <row r="158" spans="1:3" ht="14.25" customHeight="1" thickBot="1">
      <c r="A158" s="260" t="s">
        <v>206</v>
      </c>
      <c r="B158" s="261"/>
      <c r="C158" s="127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E7" sqref="E7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tr">
        <f>+CONCATENATE("9.1.1. melléklet a 2/",LEFT(ÖSSZEFÜGGÉSEK!A5,4),". (II.27.) önkormányzati rendelethez")</f>
        <v>9.1.1. melléklet a 2/2018. (II.27.) önkormányzati rendelethez</v>
      </c>
    </row>
    <row r="2" spans="1:3" s="97" customFormat="1" ht="21" customHeight="1">
      <c r="A2" s="432" t="s">
        <v>62</v>
      </c>
      <c r="B2" s="374" t="s">
        <v>226</v>
      </c>
      <c r="C2" s="376" t="s">
        <v>55</v>
      </c>
    </row>
    <row r="3" spans="1:3" s="97" customFormat="1" ht="16.5" thickBot="1">
      <c r="A3" s="240" t="s">
        <v>203</v>
      </c>
      <c r="B3" s="375" t="s">
        <v>431</v>
      </c>
      <c r="C3" s="516" t="s">
        <v>60</v>
      </c>
    </row>
    <row r="4" spans="1:3" s="98" customFormat="1" ht="15.75" customHeight="1" thickBot="1">
      <c r="A4" s="241"/>
      <c r="B4" s="241"/>
      <c r="C4" s="242">
        <f>'9.1. sz. mell'!C4</f>
        <v>0</v>
      </c>
    </row>
    <row r="5" spans="1:3" ht="13.5" thickBot="1">
      <c r="A5" s="433" t="s">
        <v>205</v>
      </c>
      <c r="B5" s="243" t="s">
        <v>564</v>
      </c>
      <c r="C5" s="377" t="s">
        <v>56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253</v>
      </c>
      <c r="C8" s="313">
        <f>+C9+C10+C11+C12+C13+C14</f>
        <v>179622278</v>
      </c>
    </row>
    <row r="9" spans="1:3" s="99" customFormat="1" ht="12" customHeight="1">
      <c r="A9" s="461" t="s">
        <v>99</v>
      </c>
      <c r="B9" s="442" t="s">
        <v>254</v>
      </c>
      <c r="C9" s="316">
        <v>71995629</v>
      </c>
    </row>
    <row r="10" spans="1:3" s="100" customFormat="1" ht="12" customHeight="1">
      <c r="A10" s="462" t="s">
        <v>100</v>
      </c>
      <c r="B10" s="443" t="s">
        <v>255</v>
      </c>
      <c r="C10" s="315">
        <v>29665300</v>
      </c>
    </row>
    <row r="11" spans="1:3" s="100" customFormat="1" ht="12" customHeight="1">
      <c r="A11" s="462" t="s">
        <v>101</v>
      </c>
      <c r="B11" s="443" t="s">
        <v>551</v>
      </c>
      <c r="C11" s="315">
        <v>62789040</v>
      </c>
    </row>
    <row r="12" spans="1:3" s="100" customFormat="1" ht="12" customHeight="1">
      <c r="A12" s="462" t="s">
        <v>102</v>
      </c>
      <c r="B12" s="443" t="s">
        <v>257</v>
      </c>
      <c r="C12" s="315">
        <v>3035890</v>
      </c>
    </row>
    <row r="13" spans="1:3" s="100" customFormat="1" ht="12" customHeight="1">
      <c r="A13" s="462" t="s">
        <v>149</v>
      </c>
      <c r="B13" s="443" t="s">
        <v>507</v>
      </c>
      <c r="C13" s="315">
        <v>12136419</v>
      </c>
    </row>
    <row r="14" spans="1:3" s="99" customFormat="1" ht="12" customHeight="1" thickBot="1">
      <c r="A14" s="463" t="s">
        <v>103</v>
      </c>
      <c r="B14" s="444" t="s">
        <v>434</v>
      </c>
      <c r="C14" s="315"/>
    </row>
    <row r="15" spans="1:3" s="99" customFormat="1" ht="12" customHeight="1" thickBot="1">
      <c r="A15" s="32" t="s">
        <v>20</v>
      </c>
      <c r="B15" s="308" t="s">
        <v>258</v>
      </c>
      <c r="C15" s="313">
        <f>+C16+C17+C18+C19+C20</f>
        <v>30604592</v>
      </c>
    </row>
    <row r="16" spans="1:3" s="99" customFormat="1" ht="12" customHeight="1">
      <c r="A16" s="461" t="s">
        <v>105</v>
      </c>
      <c r="B16" s="442" t="s">
        <v>259</v>
      </c>
      <c r="C16" s="316"/>
    </row>
    <row r="17" spans="1:3" s="99" customFormat="1" ht="12" customHeight="1">
      <c r="A17" s="462" t="s">
        <v>106</v>
      </c>
      <c r="B17" s="443" t="s">
        <v>260</v>
      </c>
      <c r="C17" s="315"/>
    </row>
    <row r="18" spans="1:3" s="99" customFormat="1" ht="12" customHeight="1">
      <c r="A18" s="462" t="s">
        <v>107</v>
      </c>
      <c r="B18" s="443" t="s">
        <v>424</v>
      </c>
      <c r="C18" s="315"/>
    </row>
    <row r="19" spans="1:3" s="99" customFormat="1" ht="12" customHeight="1">
      <c r="A19" s="462" t="s">
        <v>108</v>
      </c>
      <c r="B19" s="443" t="s">
        <v>425</v>
      </c>
      <c r="C19" s="315"/>
    </row>
    <row r="20" spans="1:3" s="99" customFormat="1" ht="12" customHeight="1">
      <c r="A20" s="462" t="s">
        <v>109</v>
      </c>
      <c r="B20" s="443" t="s">
        <v>261</v>
      </c>
      <c r="C20" s="315">
        <v>30604592</v>
      </c>
    </row>
    <row r="21" spans="1:3" s="100" customFormat="1" ht="12" customHeight="1" thickBot="1">
      <c r="A21" s="463" t="s">
        <v>118</v>
      </c>
      <c r="B21" s="444" t="s">
        <v>262</v>
      </c>
      <c r="C21" s="317"/>
    </row>
    <row r="22" spans="1:3" s="100" customFormat="1" ht="12" customHeight="1" thickBot="1">
      <c r="A22" s="32" t="s">
        <v>21</v>
      </c>
      <c r="B22" s="21" t="s">
        <v>263</v>
      </c>
      <c r="C22" s="313">
        <f>+C23+C24+C25+C26+C27</f>
        <v>15000000</v>
      </c>
    </row>
    <row r="23" spans="1:3" s="100" customFormat="1" ht="12" customHeight="1">
      <c r="A23" s="461" t="s">
        <v>88</v>
      </c>
      <c r="B23" s="442" t="s">
        <v>264</v>
      </c>
      <c r="C23" s="316"/>
    </row>
    <row r="24" spans="1:3" s="99" customFormat="1" ht="12" customHeight="1">
      <c r="A24" s="462" t="s">
        <v>89</v>
      </c>
      <c r="B24" s="443" t="s">
        <v>265</v>
      </c>
      <c r="C24" s="315"/>
    </row>
    <row r="25" spans="1:3" s="100" customFormat="1" ht="12" customHeight="1">
      <c r="A25" s="462" t="s">
        <v>90</v>
      </c>
      <c r="B25" s="443" t="s">
        <v>426</v>
      </c>
      <c r="C25" s="315"/>
    </row>
    <row r="26" spans="1:3" s="100" customFormat="1" ht="12" customHeight="1">
      <c r="A26" s="462" t="s">
        <v>91</v>
      </c>
      <c r="B26" s="443" t="s">
        <v>427</v>
      </c>
      <c r="C26" s="315"/>
    </row>
    <row r="27" spans="1:3" s="100" customFormat="1" ht="12" customHeight="1">
      <c r="A27" s="462" t="s">
        <v>172</v>
      </c>
      <c r="B27" s="443" t="s">
        <v>266</v>
      </c>
      <c r="C27" s="315">
        <v>15000000</v>
      </c>
    </row>
    <row r="28" spans="1:3" s="100" customFormat="1" ht="12" customHeight="1" thickBot="1">
      <c r="A28" s="463" t="s">
        <v>173</v>
      </c>
      <c r="B28" s="444" t="s">
        <v>267</v>
      </c>
      <c r="C28" s="317"/>
    </row>
    <row r="29" spans="1:3" s="100" customFormat="1" ht="12" customHeight="1" thickBot="1">
      <c r="A29" s="32" t="s">
        <v>174</v>
      </c>
      <c r="B29" s="21" t="s">
        <v>561</v>
      </c>
      <c r="C29" s="319">
        <f>SUM(C30:C36)</f>
        <v>45304230</v>
      </c>
    </row>
    <row r="30" spans="1:3" s="100" customFormat="1" ht="12" customHeight="1">
      <c r="A30" s="461" t="s">
        <v>269</v>
      </c>
      <c r="B30" s="442" t="s">
        <v>587</v>
      </c>
      <c r="C30" s="316">
        <v>8500000</v>
      </c>
    </row>
    <row r="31" spans="1:3" s="100" customFormat="1" ht="12" customHeight="1">
      <c r="A31" s="462" t="s">
        <v>270</v>
      </c>
      <c r="B31" s="443" t="s">
        <v>557</v>
      </c>
      <c r="C31" s="315">
        <v>200000</v>
      </c>
    </row>
    <row r="32" spans="1:3" s="100" customFormat="1" ht="12" customHeight="1">
      <c r="A32" s="462" t="s">
        <v>271</v>
      </c>
      <c r="B32" s="443" t="s">
        <v>558</v>
      </c>
      <c r="C32" s="315">
        <v>29850000</v>
      </c>
    </row>
    <row r="33" spans="1:3" s="100" customFormat="1" ht="12" customHeight="1">
      <c r="A33" s="462" t="s">
        <v>272</v>
      </c>
      <c r="B33" s="443" t="s">
        <v>588</v>
      </c>
      <c r="C33" s="315">
        <v>4230</v>
      </c>
    </row>
    <row r="34" spans="1:3" s="100" customFormat="1" ht="12" customHeight="1">
      <c r="A34" s="462" t="s">
        <v>553</v>
      </c>
      <c r="B34" s="443" t="s">
        <v>273</v>
      </c>
      <c r="C34" s="315">
        <v>6200000</v>
      </c>
    </row>
    <row r="35" spans="1:3" s="100" customFormat="1" ht="12" customHeight="1">
      <c r="A35" s="462" t="s">
        <v>554</v>
      </c>
      <c r="B35" s="443" t="s">
        <v>274</v>
      </c>
      <c r="C35" s="315"/>
    </row>
    <row r="36" spans="1:3" s="100" customFormat="1" ht="12" customHeight="1" thickBot="1">
      <c r="A36" s="463" t="s">
        <v>555</v>
      </c>
      <c r="B36" s="542" t="s">
        <v>275</v>
      </c>
      <c r="C36" s="317">
        <v>550000</v>
      </c>
    </row>
    <row r="37" spans="1:3" s="100" customFormat="1" ht="12" customHeight="1" thickBot="1">
      <c r="A37" s="32" t="s">
        <v>23</v>
      </c>
      <c r="B37" s="21" t="s">
        <v>435</v>
      </c>
      <c r="C37" s="313">
        <f>SUM(C38:C48)</f>
        <v>8158000</v>
      </c>
    </row>
    <row r="38" spans="1:3" s="100" customFormat="1" ht="12" customHeight="1">
      <c r="A38" s="461" t="s">
        <v>92</v>
      </c>
      <c r="B38" s="442" t="s">
        <v>278</v>
      </c>
      <c r="C38" s="316">
        <v>472440</v>
      </c>
    </row>
    <row r="39" spans="1:3" s="100" customFormat="1" ht="12" customHeight="1">
      <c r="A39" s="462" t="s">
        <v>93</v>
      </c>
      <c r="B39" s="443" t="s">
        <v>279</v>
      </c>
      <c r="C39" s="315">
        <v>196850</v>
      </c>
    </row>
    <row r="40" spans="1:3" s="100" customFormat="1" ht="12" customHeight="1">
      <c r="A40" s="462" t="s">
        <v>94</v>
      </c>
      <c r="B40" s="443" t="s">
        <v>280</v>
      </c>
      <c r="C40" s="315"/>
    </row>
    <row r="41" spans="1:3" s="100" customFormat="1" ht="12" customHeight="1">
      <c r="A41" s="462" t="s">
        <v>176</v>
      </c>
      <c r="B41" s="443" t="s">
        <v>281</v>
      </c>
      <c r="C41" s="315">
        <v>6457600</v>
      </c>
    </row>
    <row r="42" spans="1:3" s="100" customFormat="1" ht="12" customHeight="1">
      <c r="A42" s="462" t="s">
        <v>177</v>
      </c>
      <c r="B42" s="443" t="s">
        <v>282</v>
      </c>
      <c r="C42" s="315"/>
    </row>
    <row r="43" spans="1:3" s="100" customFormat="1" ht="12" customHeight="1">
      <c r="A43" s="462" t="s">
        <v>178</v>
      </c>
      <c r="B43" s="443" t="s">
        <v>283</v>
      </c>
      <c r="C43" s="315">
        <v>1031110</v>
      </c>
    </row>
    <row r="44" spans="1:3" s="100" customFormat="1" ht="12" customHeight="1">
      <c r="A44" s="462" t="s">
        <v>179</v>
      </c>
      <c r="B44" s="443" t="s">
        <v>284</v>
      </c>
      <c r="C44" s="315"/>
    </row>
    <row r="45" spans="1:3" s="100" customFormat="1" ht="12" customHeight="1">
      <c r="A45" s="462" t="s">
        <v>180</v>
      </c>
      <c r="B45" s="443" t="s">
        <v>560</v>
      </c>
      <c r="C45" s="315"/>
    </row>
    <row r="46" spans="1:3" s="100" customFormat="1" ht="12" customHeight="1">
      <c r="A46" s="462" t="s">
        <v>276</v>
      </c>
      <c r="B46" s="443" t="s">
        <v>286</v>
      </c>
      <c r="C46" s="318"/>
    </row>
    <row r="47" spans="1:3" s="100" customFormat="1" ht="12" customHeight="1">
      <c r="A47" s="463" t="s">
        <v>277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444" t="s">
        <v>287</v>
      </c>
      <c r="C48" s="428"/>
    </row>
    <row r="49" spans="1:3" s="100" customFormat="1" ht="12" customHeight="1" thickBot="1">
      <c r="A49" s="32" t="s">
        <v>24</v>
      </c>
      <c r="B49" s="21" t="s">
        <v>288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292</v>
      </c>
      <c r="C50" s="486"/>
    </row>
    <row r="51" spans="1:3" s="100" customFormat="1" ht="12" customHeight="1">
      <c r="A51" s="462" t="s">
        <v>96</v>
      </c>
      <c r="B51" s="443" t="s">
        <v>293</v>
      </c>
      <c r="C51" s="318"/>
    </row>
    <row r="52" spans="1:3" s="100" customFormat="1" ht="12" customHeight="1">
      <c r="A52" s="462" t="s">
        <v>289</v>
      </c>
      <c r="B52" s="443" t="s">
        <v>294</v>
      </c>
      <c r="C52" s="318"/>
    </row>
    <row r="53" spans="1:3" s="100" customFormat="1" ht="12" customHeight="1">
      <c r="A53" s="462" t="s">
        <v>290</v>
      </c>
      <c r="B53" s="443" t="s">
        <v>295</v>
      </c>
      <c r="C53" s="318"/>
    </row>
    <row r="54" spans="1:3" s="100" customFormat="1" ht="12" customHeight="1" thickBot="1">
      <c r="A54" s="463" t="s">
        <v>291</v>
      </c>
      <c r="B54" s="444" t="s">
        <v>296</v>
      </c>
      <c r="C54" s="428"/>
    </row>
    <row r="55" spans="1:3" s="100" customFormat="1" ht="12" customHeight="1" thickBot="1">
      <c r="A55" s="32" t="s">
        <v>181</v>
      </c>
      <c r="B55" s="21" t="s">
        <v>297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298</v>
      </c>
      <c r="C56" s="316"/>
    </row>
    <row r="57" spans="1:3" s="100" customFormat="1" ht="12" customHeight="1">
      <c r="A57" s="462" t="s">
        <v>98</v>
      </c>
      <c r="B57" s="443" t="s">
        <v>428</v>
      </c>
      <c r="C57" s="315"/>
    </row>
    <row r="58" spans="1:3" s="100" customFormat="1" ht="12" customHeight="1">
      <c r="A58" s="462" t="s">
        <v>301</v>
      </c>
      <c r="B58" s="443" t="s">
        <v>299</v>
      </c>
      <c r="C58" s="315"/>
    </row>
    <row r="59" spans="1:3" s="100" customFormat="1" ht="12" customHeight="1" thickBot="1">
      <c r="A59" s="463" t="s">
        <v>302</v>
      </c>
      <c r="B59" s="444" t="s">
        <v>300</v>
      </c>
      <c r="C59" s="317"/>
    </row>
    <row r="60" spans="1:3" s="100" customFormat="1" ht="12" customHeight="1" thickBot="1">
      <c r="A60" s="32" t="s">
        <v>26</v>
      </c>
      <c r="B60" s="308" t="s">
        <v>303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305</v>
      </c>
      <c r="C61" s="318"/>
    </row>
    <row r="62" spans="1:3" s="100" customFormat="1" ht="12" customHeight="1">
      <c r="A62" s="462" t="s">
        <v>183</v>
      </c>
      <c r="B62" s="443" t="s">
        <v>429</v>
      </c>
      <c r="C62" s="318"/>
    </row>
    <row r="63" spans="1:3" s="100" customFormat="1" ht="12" customHeight="1">
      <c r="A63" s="462" t="s">
        <v>231</v>
      </c>
      <c r="B63" s="443" t="s">
        <v>306</v>
      </c>
      <c r="C63" s="318"/>
    </row>
    <row r="64" spans="1:3" s="100" customFormat="1" ht="12" customHeight="1" thickBot="1">
      <c r="A64" s="463" t="s">
        <v>304</v>
      </c>
      <c r="B64" s="444" t="s">
        <v>307</v>
      </c>
      <c r="C64" s="318"/>
    </row>
    <row r="65" spans="1:3" s="100" customFormat="1" ht="12" customHeight="1" thickBot="1">
      <c r="A65" s="32" t="s">
        <v>27</v>
      </c>
      <c r="B65" s="21" t="s">
        <v>308</v>
      </c>
      <c r="C65" s="319">
        <f>+C8+C15+C22+C29+C37+C49+C55+C60</f>
        <v>278689100</v>
      </c>
    </row>
    <row r="66" spans="1:3" s="100" customFormat="1" ht="12" customHeight="1" thickBot="1">
      <c r="A66" s="464" t="s">
        <v>396</v>
      </c>
      <c r="B66" s="308" t="s">
        <v>310</v>
      </c>
      <c r="C66" s="313">
        <f>SUM(C67:C69)</f>
        <v>0</v>
      </c>
    </row>
    <row r="67" spans="1:3" s="100" customFormat="1" ht="12" customHeight="1">
      <c r="A67" s="461" t="s">
        <v>338</v>
      </c>
      <c r="B67" s="442" t="s">
        <v>311</v>
      </c>
      <c r="C67" s="318"/>
    </row>
    <row r="68" spans="1:3" s="100" customFormat="1" ht="12" customHeight="1">
      <c r="A68" s="462" t="s">
        <v>347</v>
      </c>
      <c r="B68" s="443" t="s">
        <v>312</v>
      </c>
      <c r="C68" s="318"/>
    </row>
    <row r="69" spans="1:3" s="100" customFormat="1" ht="12" customHeight="1" thickBot="1">
      <c r="A69" s="463" t="s">
        <v>348</v>
      </c>
      <c r="B69" s="445" t="s">
        <v>313</v>
      </c>
      <c r="C69" s="318"/>
    </row>
    <row r="70" spans="1:3" s="100" customFormat="1" ht="12" customHeight="1" thickBot="1">
      <c r="A70" s="464" t="s">
        <v>314</v>
      </c>
      <c r="B70" s="308" t="s">
        <v>315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316</v>
      </c>
      <c r="C71" s="318"/>
    </row>
    <row r="72" spans="1:3" s="100" customFormat="1" ht="12" customHeight="1">
      <c r="A72" s="462" t="s">
        <v>151</v>
      </c>
      <c r="B72" s="443" t="s">
        <v>573</v>
      </c>
      <c r="C72" s="318"/>
    </row>
    <row r="73" spans="1:3" s="100" customFormat="1" ht="12" customHeight="1">
      <c r="A73" s="462" t="s">
        <v>339</v>
      </c>
      <c r="B73" s="443" t="s">
        <v>317</v>
      </c>
      <c r="C73" s="318"/>
    </row>
    <row r="74" spans="1:3" s="100" customFormat="1" ht="12" customHeight="1" thickBot="1">
      <c r="A74" s="463" t="s">
        <v>340</v>
      </c>
      <c r="B74" s="310" t="s">
        <v>574</v>
      </c>
      <c r="C74" s="318"/>
    </row>
    <row r="75" spans="1:3" s="100" customFormat="1" ht="12" customHeight="1" thickBot="1">
      <c r="A75" s="464" t="s">
        <v>318</v>
      </c>
      <c r="B75" s="308" t="s">
        <v>319</v>
      </c>
      <c r="C75" s="313">
        <f>SUM(C76:C77)</f>
        <v>88337964</v>
      </c>
    </row>
    <row r="76" spans="1:3" s="100" customFormat="1" ht="12" customHeight="1">
      <c r="A76" s="461" t="s">
        <v>341</v>
      </c>
      <c r="B76" s="442" t="s">
        <v>320</v>
      </c>
      <c r="C76" s="318">
        <v>88337964</v>
      </c>
    </row>
    <row r="77" spans="1:3" s="100" customFormat="1" ht="12" customHeight="1" thickBot="1">
      <c r="A77" s="463" t="s">
        <v>342</v>
      </c>
      <c r="B77" s="444" t="s">
        <v>321</v>
      </c>
      <c r="C77" s="318"/>
    </row>
    <row r="78" spans="1:3" s="99" customFormat="1" ht="12" customHeight="1" thickBot="1">
      <c r="A78" s="464" t="s">
        <v>322</v>
      </c>
      <c r="B78" s="308" t="s">
        <v>323</v>
      </c>
      <c r="C78" s="313">
        <f>SUM(C79:C81)</f>
        <v>0</v>
      </c>
    </row>
    <row r="79" spans="1:3" s="100" customFormat="1" ht="12" customHeight="1">
      <c r="A79" s="461" t="s">
        <v>343</v>
      </c>
      <c r="B79" s="442" t="s">
        <v>324</v>
      </c>
      <c r="C79" s="318"/>
    </row>
    <row r="80" spans="1:3" s="100" customFormat="1" ht="12" customHeight="1">
      <c r="A80" s="462" t="s">
        <v>344</v>
      </c>
      <c r="B80" s="443" t="s">
        <v>325</v>
      </c>
      <c r="C80" s="318"/>
    </row>
    <row r="81" spans="1:3" s="100" customFormat="1" ht="12" customHeight="1" thickBot="1">
      <c r="A81" s="463" t="s">
        <v>345</v>
      </c>
      <c r="B81" s="444" t="s">
        <v>575</v>
      </c>
      <c r="C81" s="318"/>
    </row>
    <row r="82" spans="1:3" s="100" customFormat="1" ht="12" customHeight="1" thickBot="1">
      <c r="A82" s="464" t="s">
        <v>326</v>
      </c>
      <c r="B82" s="308" t="s">
        <v>346</v>
      </c>
      <c r="C82" s="313">
        <f>SUM(C83:C86)</f>
        <v>0</v>
      </c>
    </row>
    <row r="83" spans="1:3" s="100" customFormat="1" ht="12" customHeight="1">
      <c r="A83" s="465" t="s">
        <v>327</v>
      </c>
      <c r="B83" s="442" t="s">
        <v>328</v>
      </c>
      <c r="C83" s="318"/>
    </row>
    <row r="84" spans="1:3" s="100" customFormat="1" ht="12" customHeight="1">
      <c r="A84" s="466" t="s">
        <v>329</v>
      </c>
      <c r="B84" s="443" t="s">
        <v>330</v>
      </c>
      <c r="C84" s="318"/>
    </row>
    <row r="85" spans="1:3" s="100" customFormat="1" ht="12" customHeight="1">
      <c r="A85" s="466" t="s">
        <v>331</v>
      </c>
      <c r="B85" s="443" t="s">
        <v>332</v>
      </c>
      <c r="C85" s="318"/>
    </row>
    <row r="86" spans="1:3" s="99" customFormat="1" ht="12" customHeight="1" thickBot="1">
      <c r="A86" s="467" t="s">
        <v>333</v>
      </c>
      <c r="B86" s="444" t="s">
        <v>334</v>
      </c>
      <c r="C86" s="318"/>
    </row>
    <row r="87" spans="1:3" s="99" customFormat="1" ht="12" customHeight="1" thickBot="1">
      <c r="A87" s="464" t="s">
        <v>335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336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88337964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367027064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515</v>
      </c>
      <c r="C93" s="312">
        <f>+C94+C95+C96+C97+C98+C111</f>
        <v>136242190</v>
      </c>
    </row>
    <row r="94" spans="1:3" ht="12" customHeight="1">
      <c r="A94" s="469" t="s">
        <v>99</v>
      </c>
      <c r="B94" s="10" t="s">
        <v>50</v>
      </c>
      <c r="C94" s="314">
        <v>46047171</v>
      </c>
    </row>
    <row r="95" spans="1:3" ht="12" customHeight="1">
      <c r="A95" s="462" t="s">
        <v>100</v>
      </c>
      <c r="B95" s="8" t="s">
        <v>184</v>
      </c>
      <c r="C95" s="315">
        <v>6739794</v>
      </c>
    </row>
    <row r="96" spans="1:3" ht="12" customHeight="1">
      <c r="A96" s="462" t="s">
        <v>101</v>
      </c>
      <c r="B96" s="8" t="s">
        <v>141</v>
      </c>
      <c r="C96" s="317">
        <v>41492020</v>
      </c>
    </row>
    <row r="97" spans="1:3" ht="12" customHeight="1">
      <c r="A97" s="462" t="s">
        <v>102</v>
      </c>
      <c r="B97" s="11" t="s">
        <v>185</v>
      </c>
      <c r="C97" s="317">
        <v>21232250</v>
      </c>
    </row>
    <row r="98" spans="1:3" ht="12" customHeight="1">
      <c r="A98" s="462" t="s">
        <v>113</v>
      </c>
      <c r="B98" s="19" t="s">
        <v>186</v>
      </c>
      <c r="C98" s="317">
        <v>11130955</v>
      </c>
    </row>
    <row r="99" spans="1:3" ht="12" customHeight="1">
      <c r="A99" s="462" t="s">
        <v>103</v>
      </c>
      <c r="B99" s="8" t="s">
        <v>512</v>
      </c>
      <c r="C99" s="317"/>
    </row>
    <row r="100" spans="1:3" ht="12" customHeight="1">
      <c r="A100" s="462" t="s">
        <v>104</v>
      </c>
      <c r="B100" s="149" t="s">
        <v>442</v>
      </c>
      <c r="C100" s="317"/>
    </row>
    <row r="101" spans="1:3" ht="12" customHeight="1">
      <c r="A101" s="462" t="s">
        <v>114</v>
      </c>
      <c r="B101" s="149" t="s">
        <v>441</v>
      </c>
      <c r="C101" s="317"/>
    </row>
    <row r="102" spans="1:3" ht="12" customHeight="1">
      <c r="A102" s="462" t="s">
        <v>115</v>
      </c>
      <c r="B102" s="149" t="s">
        <v>352</v>
      </c>
      <c r="C102" s="317"/>
    </row>
    <row r="103" spans="1:3" ht="12" customHeight="1">
      <c r="A103" s="462" t="s">
        <v>116</v>
      </c>
      <c r="B103" s="150" t="s">
        <v>353</v>
      </c>
      <c r="C103" s="317"/>
    </row>
    <row r="104" spans="1:3" ht="12" customHeight="1">
      <c r="A104" s="462" t="s">
        <v>117</v>
      </c>
      <c r="B104" s="150" t="s">
        <v>354</v>
      </c>
      <c r="C104" s="317"/>
    </row>
    <row r="105" spans="1:3" ht="12" customHeight="1">
      <c r="A105" s="462" t="s">
        <v>119</v>
      </c>
      <c r="B105" s="149" t="s">
        <v>355</v>
      </c>
      <c r="C105" s="317">
        <v>4754065</v>
      </c>
    </row>
    <row r="106" spans="1:3" ht="12" customHeight="1">
      <c r="A106" s="462" t="s">
        <v>187</v>
      </c>
      <c r="B106" s="149" t="s">
        <v>356</v>
      </c>
      <c r="C106" s="317"/>
    </row>
    <row r="107" spans="1:3" ht="12" customHeight="1">
      <c r="A107" s="462" t="s">
        <v>350</v>
      </c>
      <c r="B107" s="150" t="s">
        <v>357</v>
      </c>
      <c r="C107" s="317"/>
    </row>
    <row r="108" spans="1:3" ht="12" customHeight="1">
      <c r="A108" s="470" t="s">
        <v>351</v>
      </c>
      <c r="B108" s="151" t="s">
        <v>358</v>
      </c>
      <c r="C108" s="317"/>
    </row>
    <row r="109" spans="1:3" ht="12" customHeight="1">
      <c r="A109" s="462" t="s">
        <v>439</v>
      </c>
      <c r="B109" s="151" t="s">
        <v>359</v>
      </c>
      <c r="C109" s="317"/>
    </row>
    <row r="110" spans="1:3" ht="12" customHeight="1">
      <c r="A110" s="462" t="s">
        <v>440</v>
      </c>
      <c r="B110" s="150" t="s">
        <v>360</v>
      </c>
      <c r="C110" s="315">
        <v>6376890</v>
      </c>
    </row>
    <row r="111" spans="1:3" ht="12" customHeight="1">
      <c r="A111" s="462" t="s">
        <v>444</v>
      </c>
      <c r="B111" s="11" t="s">
        <v>51</v>
      </c>
      <c r="C111" s="315">
        <v>9600000</v>
      </c>
    </row>
    <row r="112" spans="1:3" ht="12" customHeight="1">
      <c r="A112" s="463" t="s">
        <v>445</v>
      </c>
      <c r="B112" s="8" t="s">
        <v>513</v>
      </c>
      <c r="C112" s="317">
        <v>5000000</v>
      </c>
    </row>
    <row r="113" spans="1:3" ht="12" customHeight="1" thickBot="1">
      <c r="A113" s="471" t="s">
        <v>446</v>
      </c>
      <c r="B113" s="152" t="s">
        <v>514</v>
      </c>
      <c r="C113" s="321">
        <v>4600000</v>
      </c>
    </row>
    <row r="114" spans="1:3" ht="12" customHeight="1" thickBot="1">
      <c r="A114" s="32" t="s">
        <v>20</v>
      </c>
      <c r="B114" s="27" t="s">
        <v>361</v>
      </c>
      <c r="C114" s="313">
        <f>+C115+C117+C119</f>
        <v>86142516</v>
      </c>
    </row>
    <row r="115" spans="1:3" ht="12" customHeight="1">
      <c r="A115" s="461" t="s">
        <v>105</v>
      </c>
      <c r="B115" s="8" t="s">
        <v>230</v>
      </c>
      <c r="C115" s="316">
        <v>1500000</v>
      </c>
    </row>
    <row r="116" spans="1:3" ht="12" customHeight="1">
      <c r="A116" s="461" t="s">
        <v>106</v>
      </c>
      <c r="B116" s="12" t="s">
        <v>365</v>
      </c>
      <c r="C116" s="316"/>
    </row>
    <row r="117" spans="1:3" ht="12" customHeight="1">
      <c r="A117" s="461" t="s">
        <v>107</v>
      </c>
      <c r="B117" s="12" t="s">
        <v>188</v>
      </c>
      <c r="C117" s="315">
        <v>84642516</v>
      </c>
    </row>
    <row r="118" spans="1:3" ht="12" customHeight="1">
      <c r="A118" s="461" t="s">
        <v>108</v>
      </c>
      <c r="B118" s="12" t="s">
        <v>366</v>
      </c>
      <c r="C118" s="280">
        <v>60800000</v>
      </c>
    </row>
    <row r="119" spans="1:3" ht="12" customHeight="1">
      <c r="A119" s="461" t="s">
        <v>109</v>
      </c>
      <c r="B119" s="310" t="s">
        <v>232</v>
      </c>
      <c r="C119" s="280"/>
    </row>
    <row r="120" spans="1:3" ht="12" customHeight="1">
      <c r="A120" s="461" t="s">
        <v>118</v>
      </c>
      <c r="B120" s="309" t="s">
        <v>430</v>
      </c>
      <c r="C120" s="280"/>
    </row>
    <row r="121" spans="1:3" ht="12" customHeight="1">
      <c r="A121" s="461" t="s">
        <v>120</v>
      </c>
      <c r="B121" s="438" t="s">
        <v>371</v>
      </c>
      <c r="C121" s="280"/>
    </row>
    <row r="122" spans="1:3" ht="12" customHeight="1">
      <c r="A122" s="461" t="s">
        <v>189</v>
      </c>
      <c r="B122" s="150" t="s">
        <v>354</v>
      </c>
      <c r="C122" s="280"/>
    </row>
    <row r="123" spans="1:3" ht="12" customHeight="1">
      <c r="A123" s="461" t="s">
        <v>190</v>
      </c>
      <c r="B123" s="150" t="s">
        <v>370</v>
      </c>
      <c r="C123" s="280"/>
    </row>
    <row r="124" spans="1:3" ht="12" customHeight="1">
      <c r="A124" s="461" t="s">
        <v>191</v>
      </c>
      <c r="B124" s="150" t="s">
        <v>369</v>
      </c>
      <c r="C124" s="280"/>
    </row>
    <row r="125" spans="1:3" ht="12" customHeight="1">
      <c r="A125" s="461" t="s">
        <v>362</v>
      </c>
      <c r="B125" s="150" t="s">
        <v>357</v>
      </c>
      <c r="C125" s="280"/>
    </row>
    <row r="126" spans="1:3" ht="12" customHeight="1">
      <c r="A126" s="461" t="s">
        <v>363</v>
      </c>
      <c r="B126" s="150" t="s">
        <v>368</v>
      </c>
      <c r="C126" s="280"/>
    </row>
    <row r="127" spans="1:3" ht="12" customHeight="1" thickBot="1">
      <c r="A127" s="470" t="s">
        <v>364</v>
      </c>
      <c r="B127" s="150" t="s">
        <v>367</v>
      </c>
      <c r="C127" s="282"/>
    </row>
    <row r="128" spans="1:3" ht="12" customHeight="1" thickBot="1">
      <c r="A128" s="32" t="s">
        <v>21</v>
      </c>
      <c r="B128" s="130" t="s">
        <v>449</v>
      </c>
      <c r="C128" s="313">
        <f>+C93+C114</f>
        <v>222384706</v>
      </c>
    </row>
    <row r="129" spans="1:3" ht="12" customHeight="1" thickBot="1">
      <c r="A129" s="32" t="s">
        <v>22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269</v>
      </c>
      <c r="B130" s="9" t="s">
        <v>518</v>
      </c>
      <c r="C130" s="280"/>
    </row>
    <row r="131" spans="1:3" ht="12" customHeight="1">
      <c r="A131" s="461" t="s">
        <v>270</v>
      </c>
      <c r="B131" s="9" t="s">
        <v>458</v>
      </c>
      <c r="C131" s="280"/>
    </row>
    <row r="132" spans="1:3" ht="12" customHeight="1" thickBot="1">
      <c r="A132" s="470" t="s">
        <v>271</v>
      </c>
      <c r="B132" s="7" t="s">
        <v>517</v>
      </c>
      <c r="C132" s="280"/>
    </row>
    <row r="133" spans="1:3" ht="12" customHeight="1" thickBot="1">
      <c r="A133" s="32" t="s">
        <v>23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460</v>
      </c>
      <c r="C134" s="280"/>
    </row>
    <row r="135" spans="1:3" ht="12" customHeight="1">
      <c r="A135" s="461" t="s">
        <v>93</v>
      </c>
      <c r="B135" s="9" t="s">
        <v>452</v>
      </c>
      <c r="C135" s="280"/>
    </row>
    <row r="136" spans="1:3" ht="12" customHeight="1">
      <c r="A136" s="461" t="s">
        <v>94</v>
      </c>
      <c r="B136" s="9" t="s">
        <v>453</v>
      </c>
      <c r="C136" s="280"/>
    </row>
    <row r="137" spans="1:3" ht="12" customHeight="1">
      <c r="A137" s="461" t="s">
        <v>176</v>
      </c>
      <c r="B137" s="9" t="s">
        <v>516</v>
      </c>
      <c r="C137" s="280"/>
    </row>
    <row r="138" spans="1:3" ht="12" customHeight="1">
      <c r="A138" s="461" t="s">
        <v>177</v>
      </c>
      <c r="B138" s="9" t="s">
        <v>455</v>
      </c>
      <c r="C138" s="280"/>
    </row>
    <row r="139" spans="1:3" s="101" customFormat="1" ht="12" customHeight="1" thickBot="1">
      <c r="A139" s="470" t="s">
        <v>178</v>
      </c>
      <c r="B139" s="7" t="s">
        <v>456</v>
      </c>
      <c r="C139" s="280"/>
    </row>
    <row r="140" spans="1:11" ht="12" customHeight="1" thickBot="1">
      <c r="A140" s="32" t="s">
        <v>24</v>
      </c>
      <c r="B140" s="130" t="s">
        <v>542</v>
      </c>
      <c r="C140" s="319">
        <f>+C141+C142+C144+C145+C143</f>
        <v>144642358</v>
      </c>
      <c r="K140" s="262"/>
    </row>
    <row r="141" spans="1:3" ht="12.75">
      <c r="A141" s="461" t="s">
        <v>95</v>
      </c>
      <c r="B141" s="9" t="s">
        <v>372</v>
      </c>
      <c r="C141" s="280"/>
    </row>
    <row r="142" spans="1:3" ht="12" customHeight="1">
      <c r="A142" s="461" t="s">
        <v>96</v>
      </c>
      <c r="B142" s="9" t="s">
        <v>373</v>
      </c>
      <c r="C142" s="280">
        <v>6282357</v>
      </c>
    </row>
    <row r="143" spans="1:3" s="101" customFormat="1" ht="12" customHeight="1">
      <c r="A143" s="461" t="s">
        <v>289</v>
      </c>
      <c r="B143" s="9" t="s">
        <v>541</v>
      </c>
      <c r="C143" s="280">
        <v>138360001</v>
      </c>
    </row>
    <row r="144" spans="1:3" s="101" customFormat="1" ht="12" customHeight="1">
      <c r="A144" s="461" t="s">
        <v>290</v>
      </c>
      <c r="B144" s="9" t="s">
        <v>465</v>
      </c>
      <c r="C144" s="280"/>
    </row>
    <row r="145" spans="1:3" s="101" customFormat="1" ht="12" customHeight="1" thickBot="1">
      <c r="A145" s="470" t="s">
        <v>291</v>
      </c>
      <c r="B145" s="7" t="s">
        <v>392</v>
      </c>
      <c r="C145" s="280"/>
    </row>
    <row r="146" spans="1:3" s="101" customFormat="1" ht="12" customHeight="1" thickBot="1">
      <c r="A146" s="32" t="s">
        <v>25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461</v>
      </c>
      <c r="C147" s="280"/>
    </row>
    <row r="148" spans="1:3" s="101" customFormat="1" ht="12" customHeight="1">
      <c r="A148" s="461" t="s">
        <v>98</v>
      </c>
      <c r="B148" s="9" t="s">
        <v>468</v>
      </c>
      <c r="C148" s="280"/>
    </row>
    <row r="149" spans="1:3" s="101" customFormat="1" ht="12" customHeight="1">
      <c r="A149" s="461" t="s">
        <v>301</v>
      </c>
      <c r="B149" s="9" t="s">
        <v>463</v>
      </c>
      <c r="C149" s="280"/>
    </row>
    <row r="150" spans="1:3" ht="12.75" customHeight="1">
      <c r="A150" s="461" t="s">
        <v>302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26</v>
      </c>
      <c r="B152" s="130" t="s">
        <v>471</v>
      </c>
      <c r="C152" s="322"/>
    </row>
    <row r="153" spans="1:3" ht="12" customHeight="1" thickBot="1">
      <c r="A153" s="517" t="s">
        <v>27</v>
      </c>
      <c r="B153" s="130" t="s">
        <v>472</v>
      </c>
      <c r="C153" s="322"/>
    </row>
    <row r="154" spans="1:3" ht="15" customHeight="1" thickBot="1">
      <c r="A154" s="32" t="s">
        <v>28</v>
      </c>
      <c r="B154" s="130" t="s">
        <v>474</v>
      </c>
      <c r="C154" s="452">
        <f>+C129+C133+C140+C146+C152+C153</f>
        <v>144642358</v>
      </c>
    </row>
    <row r="155" spans="1:3" ht="13.5" thickBot="1">
      <c r="A155" s="472" t="s">
        <v>29</v>
      </c>
      <c r="B155" s="404" t="s">
        <v>473</v>
      </c>
      <c r="C155" s="452">
        <f>+C128+C154</f>
        <v>367027064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520</v>
      </c>
      <c r="B157" s="261"/>
      <c r="C157" s="127">
        <v>5</v>
      </c>
    </row>
    <row r="158" spans="1:3" ht="13.5" thickBot="1">
      <c r="A158" s="260" t="s">
        <v>206</v>
      </c>
      <c r="B158" s="261"/>
      <c r="C158" s="127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D3" sqref="D3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7" t="s">
        <v>637</v>
      </c>
    </row>
    <row r="2" spans="1:3" s="97" customFormat="1" ht="21" customHeight="1">
      <c r="A2" s="432" t="s">
        <v>62</v>
      </c>
      <c r="B2" s="374" t="s">
        <v>226</v>
      </c>
      <c r="C2" s="376" t="s">
        <v>55</v>
      </c>
    </row>
    <row r="3" spans="1:3" s="97" customFormat="1" ht="16.5" thickBot="1">
      <c r="A3" s="240" t="s">
        <v>203</v>
      </c>
      <c r="B3" s="375" t="s">
        <v>432</v>
      </c>
      <c r="C3" s="516"/>
    </row>
    <row r="4" spans="1:3" s="98" customFormat="1" ht="15.75" customHeight="1" thickBot="1">
      <c r="A4" s="241"/>
      <c r="B4" s="241"/>
      <c r="C4" s="242">
        <f>'9.1.1. sz. mell '!C4</f>
        <v>0</v>
      </c>
    </row>
    <row r="5" spans="1:3" ht="13.5" thickBot="1">
      <c r="A5" s="433" t="s">
        <v>205</v>
      </c>
      <c r="B5" s="243" t="s">
        <v>564</v>
      </c>
      <c r="C5" s="377" t="s">
        <v>56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253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254</v>
      </c>
      <c r="C9" s="316"/>
    </row>
    <row r="10" spans="1:3" s="100" customFormat="1" ht="12" customHeight="1">
      <c r="A10" s="462" t="s">
        <v>100</v>
      </c>
      <c r="B10" s="443" t="s">
        <v>255</v>
      </c>
      <c r="C10" s="315"/>
    </row>
    <row r="11" spans="1:3" s="100" customFormat="1" ht="12" customHeight="1">
      <c r="A11" s="462" t="s">
        <v>101</v>
      </c>
      <c r="B11" s="443" t="s">
        <v>551</v>
      </c>
      <c r="C11" s="315"/>
    </row>
    <row r="12" spans="1:3" s="100" customFormat="1" ht="12" customHeight="1">
      <c r="A12" s="462" t="s">
        <v>102</v>
      </c>
      <c r="B12" s="443" t="s">
        <v>257</v>
      </c>
      <c r="C12" s="315"/>
    </row>
    <row r="13" spans="1:3" s="100" customFormat="1" ht="12" customHeight="1">
      <c r="A13" s="462" t="s">
        <v>149</v>
      </c>
      <c r="B13" s="443" t="s">
        <v>507</v>
      </c>
      <c r="C13" s="315"/>
    </row>
    <row r="14" spans="1:3" s="99" customFormat="1" ht="12" customHeight="1" thickBot="1">
      <c r="A14" s="463" t="s">
        <v>103</v>
      </c>
      <c r="B14" s="444" t="s">
        <v>434</v>
      </c>
      <c r="C14" s="315"/>
    </row>
    <row r="15" spans="1:3" s="99" customFormat="1" ht="12" customHeight="1" thickBot="1">
      <c r="A15" s="32" t="s">
        <v>20</v>
      </c>
      <c r="B15" s="308" t="s">
        <v>258</v>
      </c>
      <c r="C15" s="313">
        <f>+C16+C17+C18+C19+C20</f>
        <v>30688760</v>
      </c>
    </row>
    <row r="16" spans="1:3" s="99" customFormat="1" ht="12" customHeight="1">
      <c r="A16" s="461" t="s">
        <v>105</v>
      </c>
      <c r="B16" s="442" t="s">
        <v>259</v>
      </c>
      <c r="C16" s="316"/>
    </row>
    <row r="17" spans="1:3" s="99" customFormat="1" ht="12" customHeight="1">
      <c r="A17" s="462" t="s">
        <v>106</v>
      </c>
      <c r="B17" s="443" t="s">
        <v>260</v>
      </c>
      <c r="C17" s="315"/>
    </row>
    <row r="18" spans="1:3" s="99" customFormat="1" ht="12" customHeight="1">
      <c r="A18" s="462" t="s">
        <v>107</v>
      </c>
      <c r="B18" s="443" t="s">
        <v>424</v>
      </c>
      <c r="C18" s="315"/>
    </row>
    <row r="19" spans="1:3" s="99" customFormat="1" ht="12" customHeight="1">
      <c r="A19" s="462" t="s">
        <v>108</v>
      </c>
      <c r="B19" s="443" t="s">
        <v>425</v>
      </c>
      <c r="C19" s="315"/>
    </row>
    <row r="20" spans="1:3" s="99" customFormat="1" ht="12" customHeight="1">
      <c r="A20" s="462" t="s">
        <v>109</v>
      </c>
      <c r="B20" s="443" t="s">
        <v>261</v>
      </c>
      <c r="C20" s="315">
        <v>30688760</v>
      </c>
    </row>
    <row r="21" spans="1:3" s="100" customFormat="1" ht="12" customHeight="1" thickBot="1">
      <c r="A21" s="463" t="s">
        <v>118</v>
      </c>
      <c r="B21" s="444" t="s">
        <v>262</v>
      </c>
      <c r="C21" s="317"/>
    </row>
    <row r="22" spans="1:3" s="100" customFormat="1" ht="12" customHeight="1" thickBot="1">
      <c r="A22" s="32" t="s">
        <v>21</v>
      </c>
      <c r="B22" s="21" t="s">
        <v>263</v>
      </c>
      <c r="C22" s="313">
        <f>+C23+C24+C25+C26+C27</f>
        <v>3656000</v>
      </c>
    </row>
    <row r="23" spans="1:3" s="100" customFormat="1" ht="12" customHeight="1">
      <c r="A23" s="461" t="s">
        <v>88</v>
      </c>
      <c r="B23" s="442" t="s">
        <v>264</v>
      </c>
      <c r="C23" s="316"/>
    </row>
    <row r="24" spans="1:3" s="99" customFormat="1" ht="12" customHeight="1">
      <c r="A24" s="462" t="s">
        <v>89</v>
      </c>
      <c r="B24" s="443" t="s">
        <v>265</v>
      </c>
      <c r="C24" s="315"/>
    </row>
    <row r="25" spans="1:3" s="100" customFormat="1" ht="12" customHeight="1">
      <c r="A25" s="462" t="s">
        <v>90</v>
      </c>
      <c r="B25" s="443" t="s">
        <v>426</v>
      </c>
      <c r="C25" s="315"/>
    </row>
    <row r="26" spans="1:3" s="100" customFormat="1" ht="12" customHeight="1">
      <c r="A26" s="462" t="s">
        <v>91</v>
      </c>
      <c r="B26" s="443" t="s">
        <v>427</v>
      </c>
      <c r="C26" s="315"/>
    </row>
    <row r="27" spans="1:3" s="100" customFormat="1" ht="12" customHeight="1">
      <c r="A27" s="462" t="s">
        <v>172</v>
      </c>
      <c r="B27" s="443" t="s">
        <v>266</v>
      </c>
      <c r="C27" s="315">
        <v>3656000</v>
      </c>
    </row>
    <row r="28" spans="1:3" s="100" customFormat="1" ht="12" customHeight="1" thickBot="1">
      <c r="A28" s="463" t="s">
        <v>173</v>
      </c>
      <c r="B28" s="444" t="s">
        <v>267</v>
      </c>
      <c r="C28" s="317">
        <v>3656000</v>
      </c>
    </row>
    <row r="29" spans="1:3" s="100" customFormat="1" ht="12" customHeight="1" thickBot="1">
      <c r="A29" s="32" t="s">
        <v>174</v>
      </c>
      <c r="B29" s="21" t="s">
        <v>268</v>
      </c>
      <c r="C29" s="319">
        <f>SUM(C30:C36)</f>
        <v>4150000</v>
      </c>
    </row>
    <row r="30" spans="1:3" s="100" customFormat="1" ht="12" customHeight="1">
      <c r="A30" s="461" t="s">
        <v>269</v>
      </c>
      <c r="B30" s="442" t="s">
        <v>556</v>
      </c>
      <c r="C30" s="316"/>
    </row>
    <row r="31" spans="1:3" s="100" customFormat="1" ht="12" customHeight="1">
      <c r="A31" s="462" t="s">
        <v>270</v>
      </c>
      <c r="B31" s="443" t="s">
        <v>557</v>
      </c>
      <c r="C31" s="315"/>
    </row>
    <row r="32" spans="1:3" s="100" customFormat="1" ht="12" customHeight="1">
      <c r="A32" s="462" t="s">
        <v>271</v>
      </c>
      <c r="B32" s="443" t="s">
        <v>558</v>
      </c>
      <c r="C32" s="315">
        <v>4150000</v>
      </c>
    </row>
    <row r="33" spans="1:3" s="100" customFormat="1" ht="12" customHeight="1">
      <c r="A33" s="462" t="s">
        <v>272</v>
      </c>
      <c r="B33" s="443" t="s">
        <v>559</v>
      </c>
      <c r="C33" s="315"/>
    </row>
    <row r="34" spans="1:3" s="100" customFormat="1" ht="12" customHeight="1">
      <c r="A34" s="462" t="s">
        <v>553</v>
      </c>
      <c r="B34" s="443" t="s">
        <v>273</v>
      </c>
      <c r="C34" s="315"/>
    </row>
    <row r="35" spans="1:3" s="100" customFormat="1" ht="12" customHeight="1">
      <c r="A35" s="462" t="s">
        <v>554</v>
      </c>
      <c r="B35" s="443" t="s">
        <v>274</v>
      </c>
      <c r="C35" s="315"/>
    </row>
    <row r="36" spans="1:3" s="100" customFormat="1" ht="12" customHeight="1" thickBot="1">
      <c r="A36" s="463" t="s">
        <v>555</v>
      </c>
      <c r="B36" s="444" t="s">
        <v>275</v>
      </c>
      <c r="C36" s="317"/>
    </row>
    <row r="37" spans="1:3" s="100" customFormat="1" ht="12" customHeight="1" thickBot="1">
      <c r="A37" s="32" t="s">
        <v>23</v>
      </c>
      <c r="B37" s="21" t="s">
        <v>435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278</v>
      </c>
      <c r="C38" s="316"/>
    </row>
    <row r="39" spans="1:3" s="100" customFormat="1" ht="12" customHeight="1">
      <c r="A39" s="462" t="s">
        <v>93</v>
      </c>
      <c r="B39" s="443" t="s">
        <v>279</v>
      </c>
      <c r="C39" s="315"/>
    </row>
    <row r="40" spans="1:3" s="100" customFormat="1" ht="12" customHeight="1">
      <c r="A40" s="462" t="s">
        <v>94</v>
      </c>
      <c r="B40" s="443" t="s">
        <v>280</v>
      </c>
      <c r="C40" s="315"/>
    </row>
    <row r="41" spans="1:3" s="100" customFormat="1" ht="12" customHeight="1">
      <c r="A41" s="462" t="s">
        <v>176</v>
      </c>
      <c r="B41" s="443" t="s">
        <v>281</v>
      </c>
      <c r="C41" s="315"/>
    </row>
    <row r="42" spans="1:3" s="100" customFormat="1" ht="12" customHeight="1">
      <c r="A42" s="462" t="s">
        <v>177</v>
      </c>
      <c r="B42" s="443" t="s">
        <v>282</v>
      </c>
      <c r="C42" s="315"/>
    </row>
    <row r="43" spans="1:3" s="100" customFormat="1" ht="12" customHeight="1">
      <c r="A43" s="462" t="s">
        <v>178</v>
      </c>
      <c r="B43" s="443" t="s">
        <v>283</v>
      </c>
      <c r="C43" s="315"/>
    </row>
    <row r="44" spans="1:3" s="100" customFormat="1" ht="12" customHeight="1">
      <c r="A44" s="462" t="s">
        <v>179</v>
      </c>
      <c r="B44" s="443" t="s">
        <v>284</v>
      </c>
      <c r="C44" s="315"/>
    </row>
    <row r="45" spans="1:3" s="100" customFormat="1" ht="12" customHeight="1">
      <c r="A45" s="462" t="s">
        <v>180</v>
      </c>
      <c r="B45" s="443" t="s">
        <v>562</v>
      </c>
      <c r="C45" s="315"/>
    </row>
    <row r="46" spans="1:3" s="100" customFormat="1" ht="12" customHeight="1">
      <c r="A46" s="462" t="s">
        <v>276</v>
      </c>
      <c r="B46" s="443" t="s">
        <v>286</v>
      </c>
      <c r="C46" s="318"/>
    </row>
    <row r="47" spans="1:3" s="100" customFormat="1" ht="12" customHeight="1">
      <c r="A47" s="463" t="s">
        <v>277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444" t="s">
        <v>287</v>
      </c>
      <c r="C48" s="428"/>
    </row>
    <row r="49" spans="1:3" s="100" customFormat="1" ht="12" customHeight="1" thickBot="1">
      <c r="A49" s="32" t="s">
        <v>24</v>
      </c>
      <c r="B49" s="21" t="s">
        <v>288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292</v>
      </c>
      <c r="C50" s="486"/>
    </row>
    <row r="51" spans="1:3" s="100" customFormat="1" ht="12" customHeight="1">
      <c r="A51" s="462" t="s">
        <v>96</v>
      </c>
      <c r="B51" s="443" t="s">
        <v>293</v>
      </c>
      <c r="C51" s="318"/>
    </row>
    <row r="52" spans="1:3" s="100" customFormat="1" ht="12" customHeight="1">
      <c r="A52" s="462" t="s">
        <v>289</v>
      </c>
      <c r="B52" s="443" t="s">
        <v>294</v>
      </c>
      <c r="C52" s="318"/>
    </row>
    <row r="53" spans="1:3" s="100" customFormat="1" ht="12" customHeight="1">
      <c r="A53" s="462" t="s">
        <v>290</v>
      </c>
      <c r="B53" s="443" t="s">
        <v>295</v>
      </c>
      <c r="C53" s="318"/>
    </row>
    <row r="54" spans="1:3" s="100" customFormat="1" ht="12" customHeight="1" thickBot="1">
      <c r="A54" s="463" t="s">
        <v>291</v>
      </c>
      <c r="B54" s="444" t="s">
        <v>296</v>
      </c>
      <c r="C54" s="428"/>
    </row>
    <row r="55" spans="1:3" s="100" customFormat="1" ht="12" customHeight="1" thickBot="1">
      <c r="A55" s="32" t="s">
        <v>181</v>
      </c>
      <c r="B55" s="21" t="s">
        <v>297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298</v>
      </c>
      <c r="C56" s="316"/>
    </row>
    <row r="57" spans="1:3" s="100" customFormat="1" ht="12" customHeight="1">
      <c r="A57" s="462" t="s">
        <v>98</v>
      </c>
      <c r="B57" s="443" t="s">
        <v>428</v>
      </c>
      <c r="C57" s="315"/>
    </row>
    <row r="58" spans="1:3" s="100" customFormat="1" ht="12" customHeight="1">
      <c r="A58" s="462" t="s">
        <v>301</v>
      </c>
      <c r="B58" s="443" t="s">
        <v>299</v>
      </c>
      <c r="C58" s="315"/>
    </row>
    <row r="59" spans="1:3" s="100" customFormat="1" ht="12" customHeight="1" thickBot="1">
      <c r="A59" s="463" t="s">
        <v>302</v>
      </c>
      <c r="B59" s="444" t="s">
        <v>300</v>
      </c>
      <c r="C59" s="317"/>
    </row>
    <row r="60" spans="1:3" s="100" customFormat="1" ht="12" customHeight="1" thickBot="1">
      <c r="A60" s="32" t="s">
        <v>26</v>
      </c>
      <c r="B60" s="308" t="s">
        <v>303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305</v>
      </c>
      <c r="C61" s="318"/>
    </row>
    <row r="62" spans="1:3" s="100" customFormat="1" ht="12" customHeight="1">
      <c r="A62" s="462" t="s">
        <v>183</v>
      </c>
      <c r="B62" s="443" t="s">
        <v>429</v>
      </c>
      <c r="C62" s="318"/>
    </row>
    <row r="63" spans="1:3" s="100" customFormat="1" ht="12" customHeight="1">
      <c r="A63" s="462" t="s">
        <v>231</v>
      </c>
      <c r="B63" s="443" t="s">
        <v>306</v>
      </c>
      <c r="C63" s="318"/>
    </row>
    <row r="64" spans="1:3" s="100" customFormat="1" ht="12" customHeight="1" thickBot="1">
      <c r="A64" s="463" t="s">
        <v>304</v>
      </c>
      <c r="B64" s="444" t="s">
        <v>307</v>
      </c>
      <c r="C64" s="318"/>
    </row>
    <row r="65" spans="1:3" s="100" customFormat="1" ht="12" customHeight="1" thickBot="1">
      <c r="A65" s="32" t="s">
        <v>27</v>
      </c>
      <c r="B65" s="21" t="s">
        <v>308</v>
      </c>
      <c r="C65" s="319">
        <f>+C8+C15+C22+C29+C37+C49+C55+C60</f>
        <v>38494760</v>
      </c>
    </row>
    <row r="66" spans="1:3" s="100" customFormat="1" ht="12" customHeight="1" thickBot="1">
      <c r="A66" s="464" t="s">
        <v>396</v>
      </c>
      <c r="B66" s="308" t="s">
        <v>310</v>
      </c>
      <c r="C66" s="313">
        <f>SUM(C67:C69)</f>
        <v>0</v>
      </c>
    </row>
    <row r="67" spans="1:3" s="100" customFormat="1" ht="12" customHeight="1">
      <c r="A67" s="461" t="s">
        <v>338</v>
      </c>
      <c r="B67" s="442" t="s">
        <v>311</v>
      </c>
      <c r="C67" s="318"/>
    </row>
    <row r="68" spans="1:3" s="100" customFormat="1" ht="12" customHeight="1">
      <c r="A68" s="462" t="s">
        <v>347</v>
      </c>
      <c r="B68" s="443" t="s">
        <v>312</v>
      </c>
      <c r="C68" s="318"/>
    </row>
    <row r="69" spans="1:3" s="100" customFormat="1" ht="12" customHeight="1" thickBot="1">
      <c r="A69" s="463" t="s">
        <v>348</v>
      </c>
      <c r="B69" s="445" t="s">
        <v>313</v>
      </c>
      <c r="C69" s="318"/>
    </row>
    <row r="70" spans="1:3" s="100" customFormat="1" ht="12" customHeight="1" thickBot="1">
      <c r="A70" s="464" t="s">
        <v>314</v>
      </c>
      <c r="B70" s="308" t="s">
        <v>315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316</v>
      </c>
      <c r="C71" s="318"/>
    </row>
    <row r="72" spans="1:3" s="100" customFormat="1" ht="12" customHeight="1">
      <c r="A72" s="462" t="s">
        <v>151</v>
      </c>
      <c r="B72" s="443" t="s">
        <v>573</v>
      </c>
      <c r="C72" s="318"/>
    </row>
    <row r="73" spans="1:3" s="100" customFormat="1" ht="12" customHeight="1">
      <c r="A73" s="462" t="s">
        <v>339</v>
      </c>
      <c r="B73" s="443" t="s">
        <v>317</v>
      </c>
      <c r="C73" s="318"/>
    </row>
    <row r="74" spans="1:3" s="100" customFormat="1" ht="12" customHeight="1" thickBot="1">
      <c r="A74" s="463" t="s">
        <v>340</v>
      </c>
      <c r="B74" s="310" t="s">
        <v>574</v>
      </c>
      <c r="C74" s="318"/>
    </row>
    <row r="75" spans="1:3" s="100" customFormat="1" ht="12" customHeight="1" thickBot="1">
      <c r="A75" s="464" t="s">
        <v>318</v>
      </c>
      <c r="B75" s="308" t="s">
        <v>319</v>
      </c>
      <c r="C75" s="313">
        <f>SUM(C76:C77)</f>
        <v>0</v>
      </c>
    </row>
    <row r="76" spans="1:3" s="100" customFormat="1" ht="12" customHeight="1">
      <c r="A76" s="461" t="s">
        <v>341</v>
      </c>
      <c r="B76" s="442" t="s">
        <v>320</v>
      </c>
      <c r="C76" s="318"/>
    </row>
    <row r="77" spans="1:3" s="100" customFormat="1" ht="12" customHeight="1" thickBot="1">
      <c r="A77" s="463" t="s">
        <v>342</v>
      </c>
      <c r="B77" s="444" t="s">
        <v>321</v>
      </c>
      <c r="C77" s="318"/>
    </row>
    <row r="78" spans="1:3" s="99" customFormat="1" ht="12" customHeight="1" thickBot="1">
      <c r="A78" s="464" t="s">
        <v>322</v>
      </c>
      <c r="B78" s="308" t="s">
        <v>323</v>
      </c>
      <c r="C78" s="313">
        <f>SUM(C79:C81)</f>
        <v>0</v>
      </c>
    </row>
    <row r="79" spans="1:3" s="100" customFormat="1" ht="12" customHeight="1">
      <c r="A79" s="461" t="s">
        <v>343</v>
      </c>
      <c r="B79" s="442" t="s">
        <v>324</v>
      </c>
      <c r="C79" s="318"/>
    </row>
    <row r="80" spans="1:3" s="100" customFormat="1" ht="12" customHeight="1">
      <c r="A80" s="462" t="s">
        <v>344</v>
      </c>
      <c r="B80" s="443" t="s">
        <v>325</v>
      </c>
      <c r="C80" s="318"/>
    </row>
    <row r="81" spans="1:3" s="100" customFormat="1" ht="12" customHeight="1" thickBot="1">
      <c r="A81" s="463" t="s">
        <v>345</v>
      </c>
      <c r="B81" s="444" t="s">
        <v>575</v>
      </c>
      <c r="C81" s="318"/>
    </row>
    <row r="82" spans="1:3" s="100" customFormat="1" ht="12" customHeight="1" thickBot="1">
      <c r="A82" s="464" t="s">
        <v>326</v>
      </c>
      <c r="B82" s="308" t="s">
        <v>346</v>
      </c>
      <c r="C82" s="313">
        <f>SUM(C83:C86)</f>
        <v>0</v>
      </c>
    </row>
    <row r="83" spans="1:3" s="100" customFormat="1" ht="12" customHeight="1">
      <c r="A83" s="465" t="s">
        <v>327</v>
      </c>
      <c r="B83" s="442" t="s">
        <v>328</v>
      </c>
      <c r="C83" s="318"/>
    </row>
    <row r="84" spans="1:3" s="100" customFormat="1" ht="12" customHeight="1">
      <c r="A84" s="466" t="s">
        <v>329</v>
      </c>
      <c r="B84" s="443" t="s">
        <v>330</v>
      </c>
      <c r="C84" s="318"/>
    </row>
    <row r="85" spans="1:3" s="100" customFormat="1" ht="12" customHeight="1">
      <c r="A85" s="466" t="s">
        <v>331</v>
      </c>
      <c r="B85" s="443" t="s">
        <v>332</v>
      </c>
      <c r="C85" s="318"/>
    </row>
    <row r="86" spans="1:3" s="99" customFormat="1" ht="12" customHeight="1" thickBot="1">
      <c r="A86" s="467" t="s">
        <v>333</v>
      </c>
      <c r="B86" s="444" t="s">
        <v>334</v>
      </c>
      <c r="C86" s="318"/>
    </row>
    <row r="87" spans="1:3" s="99" customFormat="1" ht="12" customHeight="1" thickBot="1">
      <c r="A87" s="464" t="s">
        <v>335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336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0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38494760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515</v>
      </c>
      <c r="C93" s="312">
        <f>+C94+C95+C96+C97+C98+C111</f>
        <v>34838760</v>
      </c>
    </row>
    <row r="94" spans="1:3" ht="12" customHeight="1">
      <c r="A94" s="469" t="s">
        <v>99</v>
      </c>
      <c r="B94" s="10" t="s">
        <v>50</v>
      </c>
      <c r="C94" s="314">
        <v>20757898</v>
      </c>
    </row>
    <row r="95" spans="1:3" ht="12" customHeight="1">
      <c r="A95" s="462" t="s">
        <v>100</v>
      </c>
      <c r="B95" s="8" t="s">
        <v>184</v>
      </c>
      <c r="C95" s="315">
        <v>4145902</v>
      </c>
    </row>
    <row r="96" spans="1:3" ht="12" customHeight="1">
      <c r="A96" s="462" t="s">
        <v>101</v>
      </c>
      <c r="B96" s="8" t="s">
        <v>141</v>
      </c>
      <c r="C96" s="317">
        <v>5784960</v>
      </c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>
        <v>4150000</v>
      </c>
    </row>
    <row r="99" spans="1:3" ht="12" customHeight="1">
      <c r="A99" s="462" t="s">
        <v>103</v>
      </c>
      <c r="B99" s="8" t="s">
        <v>512</v>
      </c>
      <c r="C99" s="317"/>
    </row>
    <row r="100" spans="1:3" ht="12" customHeight="1">
      <c r="A100" s="462" t="s">
        <v>104</v>
      </c>
      <c r="B100" s="149" t="s">
        <v>442</v>
      </c>
      <c r="C100" s="317"/>
    </row>
    <row r="101" spans="1:3" ht="12" customHeight="1">
      <c r="A101" s="462" t="s">
        <v>114</v>
      </c>
      <c r="B101" s="149" t="s">
        <v>441</v>
      </c>
      <c r="C101" s="317"/>
    </row>
    <row r="102" spans="1:3" ht="12" customHeight="1">
      <c r="A102" s="462" t="s">
        <v>115</v>
      </c>
      <c r="B102" s="149" t="s">
        <v>352</v>
      </c>
      <c r="C102" s="317"/>
    </row>
    <row r="103" spans="1:3" ht="12" customHeight="1">
      <c r="A103" s="462" t="s">
        <v>116</v>
      </c>
      <c r="B103" s="150" t="s">
        <v>353</v>
      </c>
      <c r="C103" s="317"/>
    </row>
    <row r="104" spans="1:3" ht="12" customHeight="1">
      <c r="A104" s="462" t="s">
        <v>117</v>
      </c>
      <c r="B104" s="150" t="s">
        <v>354</v>
      </c>
      <c r="C104" s="317"/>
    </row>
    <row r="105" spans="1:3" ht="12" customHeight="1">
      <c r="A105" s="462" t="s">
        <v>119</v>
      </c>
      <c r="B105" s="149" t="s">
        <v>355</v>
      </c>
      <c r="C105" s="317"/>
    </row>
    <row r="106" spans="1:3" ht="12" customHeight="1">
      <c r="A106" s="462" t="s">
        <v>187</v>
      </c>
      <c r="B106" s="149" t="s">
        <v>356</v>
      </c>
      <c r="C106" s="317"/>
    </row>
    <row r="107" spans="1:3" ht="12" customHeight="1">
      <c r="A107" s="462" t="s">
        <v>350</v>
      </c>
      <c r="B107" s="150" t="s">
        <v>357</v>
      </c>
      <c r="C107" s="317"/>
    </row>
    <row r="108" spans="1:3" ht="12" customHeight="1">
      <c r="A108" s="470" t="s">
        <v>351</v>
      </c>
      <c r="B108" s="151" t="s">
        <v>358</v>
      </c>
      <c r="C108" s="317"/>
    </row>
    <row r="109" spans="1:3" ht="12" customHeight="1">
      <c r="A109" s="462" t="s">
        <v>439</v>
      </c>
      <c r="B109" s="151" t="s">
        <v>359</v>
      </c>
      <c r="C109" s="317"/>
    </row>
    <row r="110" spans="1:3" ht="12" customHeight="1">
      <c r="A110" s="462" t="s">
        <v>440</v>
      </c>
      <c r="B110" s="150" t="s">
        <v>360</v>
      </c>
      <c r="C110" s="315">
        <v>4150000</v>
      </c>
    </row>
    <row r="111" spans="1:3" ht="12" customHeight="1">
      <c r="A111" s="462" t="s">
        <v>444</v>
      </c>
      <c r="B111" s="11" t="s">
        <v>51</v>
      </c>
      <c r="C111" s="315"/>
    </row>
    <row r="112" spans="1:3" ht="12" customHeight="1">
      <c r="A112" s="463" t="s">
        <v>445</v>
      </c>
      <c r="B112" s="8" t="s">
        <v>513</v>
      </c>
      <c r="C112" s="317"/>
    </row>
    <row r="113" spans="1:3" ht="12" customHeight="1" thickBot="1">
      <c r="A113" s="471" t="s">
        <v>446</v>
      </c>
      <c r="B113" s="152" t="s">
        <v>514</v>
      </c>
      <c r="C113" s="321"/>
    </row>
    <row r="114" spans="1:3" ht="12" customHeight="1" thickBot="1">
      <c r="A114" s="32" t="s">
        <v>20</v>
      </c>
      <c r="B114" s="27" t="s">
        <v>361</v>
      </c>
      <c r="C114" s="313">
        <f>+C115+C117+C119</f>
        <v>3656000</v>
      </c>
    </row>
    <row r="115" spans="1:3" ht="12" customHeight="1">
      <c r="A115" s="461" t="s">
        <v>105</v>
      </c>
      <c r="B115" s="8" t="s">
        <v>230</v>
      </c>
      <c r="C115" s="316">
        <v>3656000</v>
      </c>
    </row>
    <row r="116" spans="1:3" ht="12" customHeight="1">
      <c r="A116" s="461" t="s">
        <v>106</v>
      </c>
      <c r="B116" s="12" t="s">
        <v>365</v>
      </c>
      <c r="C116" s="316">
        <v>3656000</v>
      </c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366</v>
      </c>
      <c r="C118" s="280"/>
    </row>
    <row r="119" spans="1:3" ht="12" customHeight="1">
      <c r="A119" s="461" t="s">
        <v>109</v>
      </c>
      <c r="B119" s="310" t="s">
        <v>232</v>
      </c>
      <c r="C119" s="280"/>
    </row>
    <row r="120" spans="1:3" ht="12" customHeight="1">
      <c r="A120" s="461" t="s">
        <v>118</v>
      </c>
      <c r="B120" s="309" t="s">
        <v>430</v>
      </c>
      <c r="C120" s="280"/>
    </row>
    <row r="121" spans="1:3" ht="12" customHeight="1">
      <c r="A121" s="461" t="s">
        <v>120</v>
      </c>
      <c r="B121" s="438" t="s">
        <v>371</v>
      </c>
      <c r="C121" s="280"/>
    </row>
    <row r="122" spans="1:3" ht="12" customHeight="1">
      <c r="A122" s="461" t="s">
        <v>189</v>
      </c>
      <c r="B122" s="150" t="s">
        <v>354</v>
      </c>
      <c r="C122" s="280"/>
    </row>
    <row r="123" spans="1:3" ht="12" customHeight="1">
      <c r="A123" s="461" t="s">
        <v>190</v>
      </c>
      <c r="B123" s="150" t="s">
        <v>370</v>
      </c>
      <c r="C123" s="280"/>
    </row>
    <row r="124" spans="1:3" ht="12" customHeight="1">
      <c r="A124" s="461" t="s">
        <v>191</v>
      </c>
      <c r="B124" s="150" t="s">
        <v>369</v>
      </c>
      <c r="C124" s="280"/>
    </row>
    <row r="125" spans="1:3" ht="12" customHeight="1">
      <c r="A125" s="461" t="s">
        <v>362</v>
      </c>
      <c r="B125" s="150" t="s">
        <v>357</v>
      </c>
      <c r="C125" s="280"/>
    </row>
    <row r="126" spans="1:3" ht="12" customHeight="1">
      <c r="A126" s="461" t="s">
        <v>363</v>
      </c>
      <c r="B126" s="150" t="s">
        <v>368</v>
      </c>
      <c r="C126" s="280"/>
    </row>
    <row r="127" spans="1:3" ht="12" customHeight="1" thickBot="1">
      <c r="A127" s="470" t="s">
        <v>364</v>
      </c>
      <c r="B127" s="150" t="s">
        <v>367</v>
      </c>
      <c r="C127" s="282"/>
    </row>
    <row r="128" spans="1:3" ht="12" customHeight="1" thickBot="1">
      <c r="A128" s="32" t="s">
        <v>21</v>
      </c>
      <c r="B128" s="130" t="s">
        <v>449</v>
      </c>
      <c r="C128" s="313">
        <f>+C93+C114</f>
        <v>38494760</v>
      </c>
    </row>
    <row r="129" spans="1:3" ht="12" customHeight="1" thickBot="1">
      <c r="A129" s="32" t="s">
        <v>22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269</v>
      </c>
      <c r="B130" s="9" t="s">
        <v>518</v>
      </c>
      <c r="C130" s="280"/>
    </row>
    <row r="131" spans="1:3" ht="12" customHeight="1">
      <c r="A131" s="461" t="s">
        <v>270</v>
      </c>
      <c r="B131" s="9" t="s">
        <v>458</v>
      </c>
      <c r="C131" s="280"/>
    </row>
    <row r="132" spans="1:3" ht="12" customHeight="1" thickBot="1">
      <c r="A132" s="470" t="s">
        <v>271</v>
      </c>
      <c r="B132" s="7" t="s">
        <v>517</v>
      </c>
      <c r="C132" s="280"/>
    </row>
    <row r="133" spans="1:3" ht="12" customHeight="1" thickBot="1">
      <c r="A133" s="32" t="s">
        <v>23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460</v>
      </c>
      <c r="C134" s="280"/>
    </row>
    <row r="135" spans="1:3" ht="12" customHeight="1">
      <c r="A135" s="461" t="s">
        <v>93</v>
      </c>
      <c r="B135" s="9" t="s">
        <v>452</v>
      </c>
      <c r="C135" s="280"/>
    </row>
    <row r="136" spans="1:3" ht="12" customHeight="1">
      <c r="A136" s="461" t="s">
        <v>94</v>
      </c>
      <c r="B136" s="9" t="s">
        <v>453</v>
      </c>
      <c r="C136" s="280"/>
    </row>
    <row r="137" spans="1:3" ht="12" customHeight="1">
      <c r="A137" s="461" t="s">
        <v>176</v>
      </c>
      <c r="B137" s="9" t="s">
        <v>516</v>
      </c>
      <c r="C137" s="280"/>
    </row>
    <row r="138" spans="1:3" ht="12" customHeight="1">
      <c r="A138" s="461" t="s">
        <v>177</v>
      </c>
      <c r="B138" s="9" t="s">
        <v>455</v>
      </c>
      <c r="C138" s="280"/>
    </row>
    <row r="139" spans="1:3" s="101" customFormat="1" ht="12" customHeight="1" thickBot="1">
      <c r="A139" s="470" t="s">
        <v>178</v>
      </c>
      <c r="B139" s="7" t="s">
        <v>456</v>
      </c>
      <c r="C139" s="280"/>
    </row>
    <row r="140" spans="1:11" ht="12" customHeight="1" thickBot="1">
      <c r="A140" s="32" t="s">
        <v>24</v>
      </c>
      <c r="B140" s="130" t="s">
        <v>542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372</v>
      </c>
      <c r="C141" s="280"/>
    </row>
    <row r="142" spans="1:3" ht="12" customHeight="1">
      <c r="A142" s="461" t="s">
        <v>96</v>
      </c>
      <c r="B142" s="9" t="s">
        <v>373</v>
      </c>
      <c r="C142" s="280"/>
    </row>
    <row r="143" spans="1:3" s="101" customFormat="1" ht="12" customHeight="1">
      <c r="A143" s="461" t="s">
        <v>289</v>
      </c>
      <c r="B143" s="9" t="s">
        <v>541</v>
      </c>
      <c r="C143" s="280"/>
    </row>
    <row r="144" spans="1:3" s="101" customFormat="1" ht="12" customHeight="1">
      <c r="A144" s="461" t="s">
        <v>290</v>
      </c>
      <c r="B144" s="9" t="s">
        <v>465</v>
      </c>
      <c r="C144" s="280"/>
    </row>
    <row r="145" spans="1:3" s="101" customFormat="1" ht="12" customHeight="1" thickBot="1">
      <c r="A145" s="470" t="s">
        <v>291</v>
      </c>
      <c r="B145" s="7" t="s">
        <v>392</v>
      </c>
      <c r="C145" s="280"/>
    </row>
    <row r="146" spans="1:3" s="101" customFormat="1" ht="12" customHeight="1" thickBot="1">
      <c r="A146" s="32" t="s">
        <v>25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461</v>
      </c>
      <c r="C147" s="280"/>
    </row>
    <row r="148" spans="1:3" s="101" customFormat="1" ht="12" customHeight="1">
      <c r="A148" s="461" t="s">
        <v>98</v>
      </c>
      <c r="B148" s="9" t="s">
        <v>468</v>
      </c>
      <c r="C148" s="280"/>
    </row>
    <row r="149" spans="1:3" s="101" customFormat="1" ht="12" customHeight="1">
      <c r="A149" s="461" t="s">
        <v>301</v>
      </c>
      <c r="B149" s="9" t="s">
        <v>463</v>
      </c>
      <c r="C149" s="280"/>
    </row>
    <row r="150" spans="1:3" ht="12.75" customHeight="1">
      <c r="A150" s="461" t="s">
        <v>302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26</v>
      </c>
      <c r="B152" s="130" t="s">
        <v>471</v>
      </c>
      <c r="C152" s="322"/>
    </row>
    <row r="153" spans="1:3" ht="12" customHeight="1" thickBot="1">
      <c r="A153" s="517" t="s">
        <v>27</v>
      </c>
      <c r="B153" s="130" t="s">
        <v>472</v>
      </c>
      <c r="C153" s="322"/>
    </row>
    <row r="154" spans="1:3" ht="15" customHeight="1" thickBot="1">
      <c r="A154" s="32" t="s">
        <v>28</v>
      </c>
      <c r="B154" s="130" t="s">
        <v>474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473</v>
      </c>
      <c r="C155" s="452">
        <f>+C128+C154</f>
        <v>38494760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520</v>
      </c>
      <c r="B157" s="261"/>
      <c r="C157" s="127">
        <v>5</v>
      </c>
    </row>
    <row r="158" spans="1:3" ht="13.5" thickBot="1">
      <c r="A158" s="260" t="s">
        <v>206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628"/>
      <c r="C1" s="629" t="str">
        <f>+CONCATENATE("9.2. melléklet a 2/",LEFT(ÖSSZEFÜGGÉSEK!A5,4),". (II.27) önkormányzati rendelethez")</f>
        <v>9.2. melléklet a 2/2018. (II.27) önkormányzati rendelethez</v>
      </c>
    </row>
    <row r="2" spans="1:3" s="481" customFormat="1" ht="25.5" customHeight="1">
      <c r="A2" s="432" t="s">
        <v>204</v>
      </c>
      <c r="B2" s="374" t="s">
        <v>590</v>
      </c>
      <c r="C2" s="388" t="s">
        <v>60</v>
      </c>
    </row>
    <row r="3" spans="1:3" s="481" customFormat="1" ht="24.75" thickBot="1">
      <c r="A3" s="475" t="s">
        <v>203</v>
      </c>
      <c r="B3" s="375" t="s">
        <v>400</v>
      </c>
      <c r="C3" s="389"/>
    </row>
    <row r="4" spans="1:3" s="482" customFormat="1" ht="15.75" customHeight="1" thickBot="1">
      <c r="A4" s="241"/>
      <c r="B4" s="241"/>
      <c r="C4" s="242" t="e">
        <f>#REF!</f>
        <v>#REF!</v>
      </c>
    </row>
    <row r="5" spans="1:3" ht="13.5" thickBot="1">
      <c r="A5" s="433" t="s">
        <v>205</v>
      </c>
      <c r="B5" s="243" t="s">
        <v>564</v>
      </c>
      <c r="C5" s="244" t="s">
        <v>56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521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278</v>
      </c>
      <c r="C9" s="379"/>
    </row>
    <row r="10" spans="1:3" s="390" customFormat="1" ht="12" customHeight="1">
      <c r="A10" s="477" t="s">
        <v>100</v>
      </c>
      <c r="B10" s="8" t="s">
        <v>279</v>
      </c>
      <c r="C10" s="331"/>
    </row>
    <row r="11" spans="1:3" s="390" customFormat="1" ht="12" customHeight="1">
      <c r="A11" s="477" t="s">
        <v>101</v>
      </c>
      <c r="B11" s="8" t="s">
        <v>280</v>
      </c>
      <c r="C11" s="331"/>
    </row>
    <row r="12" spans="1:3" s="390" customFormat="1" ht="12" customHeight="1">
      <c r="A12" s="477" t="s">
        <v>102</v>
      </c>
      <c r="B12" s="8" t="s">
        <v>281</v>
      </c>
      <c r="C12" s="331"/>
    </row>
    <row r="13" spans="1:3" s="390" customFormat="1" ht="12" customHeight="1">
      <c r="A13" s="477" t="s">
        <v>149</v>
      </c>
      <c r="B13" s="8" t="s">
        <v>282</v>
      </c>
      <c r="C13" s="331"/>
    </row>
    <row r="14" spans="1:3" s="390" customFormat="1" ht="12" customHeight="1">
      <c r="A14" s="477" t="s">
        <v>103</v>
      </c>
      <c r="B14" s="8" t="s">
        <v>401</v>
      </c>
      <c r="C14" s="331"/>
    </row>
    <row r="15" spans="1:3" s="390" customFormat="1" ht="12" customHeight="1">
      <c r="A15" s="477" t="s">
        <v>104</v>
      </c>
      <c r="B15" s="7" t="s">
        <v>402</v>
      </c>
      <c r="C15" s="331"/>
    </row>
    <row r="16" spans="1:3" s="390" customFormat="1" ht="12" customHeight="1">
      <c r="A16" s="477" t="s">
        <v>114</v>
      </c>
      <c r="B16" s="8" t="s">
        <v>285</v>
      </c>
      <c r="C16" s="380"/>
    </row>
    <row r="17" spans="1:3" s="484" customFormat="1" ht="12" customHeight="1">
      <c r="A17" s="477" t="s">
        <v>115</v>
      </c>
      <c r="B17" s="8" t="s">
        <v>286</v>
      </c>
      <c r="C17" s="331"/>
    </row>
    <row r="18" spans="1:3" s="484" customFormat="1" ht="12" customHeight="1">
      <c r="A18" s="477" t="s">
        <v>116</v>
      </c>
      <c r="B18" s="8" t="s">
        <v>437</v>
      </c>
      <c r="C18" s="332"/>
    </row>
    <row r="19" spans="1:3" s="484" customFormat="1" ht="12" customHeight="1" thickBot="1">
      <c r="A19" s="477" t="s">
        <v>117</v>
      </c>
      <c r="B19" s="7" t="s">
        <v>287</v>
      </c>
      <c r="C19" s="332"/>
    </row>
    <row r="20" spans="1:3" s="390" customFormat="1" ht="12" customHeight="1" thickBot="1">
      <c r="A20" s="206" t="s">
        <v>20</v>
      </c>
      <c r="B20" s="248" t="s">
        <v>403</v>
      </c>
      <c r="C20" s="333">
        <f>SUM(C21:C23)</f>
        <v>14040000</v>
      </c>
    </row>
    <row r="21" spans="1:3" s="484" customFormat="1" ht="12" customHeight="1">
      <c r="A21" s="477" t="s">
        <v>105</v>
      </c>
      <c r="B21" s="9" t="s">
        <v>259</v>
      </c>
      <c r="C21" s="331"/>
    </row>
    <row r="22" spans="1:3" s="484" customFormat="1" ht="12" customHeight="1">
      <c r="A22" s="477" t="s">
        <v>106</v>
      </c>
      <c r="B22" s="8" t="s">
        <v>404</v>
      </c>
      <c r="C22" s="331"/>
    </row>
    <row r="23" spans="1:3" s="484" customFormat="1" ht="12" customHeight="1">
      <c r="A23" s="477" t="s">
        <v>107</v>
      </c>
      <c r="B23" s="8" t="s">
        <v>405</v>
      </c>
      <c r="C23" s="331">
        <v>14040000</v>
      </c>
    </row>
    <row r="24" spans="1:3" s="484" customFormat="1" ht="12" customHeight="1" thickBot="1">
      <c r="A24" s="477" t="s">
        <v>108</v>
      </c>
      <c r="B24" s="8" t="s">
        <v>522</v>
      </c>
      <c r="C24" s="331">
        <v>14040000</v>
      </c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523</v>
      </c>
      <c r="C26" s="333">
        <f>+C27+C28+C29</f>
        <v>2566000</v>
      </c>
    </row>
    <row r="27" spans="1:3" s="484" customFormat="1" ht="12" customHeight="1">
      <c r="A27" s="478" t="s">
        <v>269</v>
      </c>
      <c r="B27" s="479" t="s">
        <v>264</v>
      </c>
      <c r="C27" s="80"/>
    </row>
    <row r="28" spans="1:3" s="484" customFormat="1" ht="12" customHeight="1">
      <c r="A28" s="478" t="s">
        <v>270</v>
      </c>
      <c r="B28" s="479" t="s">
        <v>404</v>
      </c>
      <c r="C28" s="331"/>
    </row>
    <row r="29" spans="1:3" s="484" customFormat="1" ht="12" customHeight="1">
      <c r="A29" s="478" t="s">
        <v>271</v>
      </c>
      <c r="B29" s="480" t="s">
        <v>407</v>
      </c>
      <c r="C29" s="331">
        <v>2566000</v>
      </c>
    </row>
    <row r="30" spans="1:3" s="484" customFormat="1" ht="12" customHeight="1" thickBot="1">
      <c r="A30" s="477" t="s">
        <v>272</v>
      </c>
      <c r="B30" s="148" t="s">
        <v>524</v>
      </c>
      <c r="C30" s="87">
        <v>2566000</v>
      </c>
    </row>
    <row r="31" spans="1:3" s="484" customFormat="1" ht="12" customHeight="1" thickBot="1">
      <c r="A31" s="214" t="s">
        <v>23</v>
      </c>
      <c r="B31" s="130" t="s">
        <v>408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292</v>
      </c>
      <c r="C32" s="80"/>
    </row>
    <row r="33" spans="1:3" s="484" customFormat="1" ht="12" customHeight="1">
      <c r="A33" s="478" t="s">
        <v>93</v>
      </c>
      <c r="B33" s="480" t="s">
        <v>293</v>
      </c>
      <c r="C33" s="334"/>
    </row>
    <row r="34" spans="1:3" s="484" customFormat="1" ht="12" customHeight="1" thickBot="1">
      <c r="A34" s="477" t="s">
        <v>94</v>
      </c>
      <c r="B34" s="148" t="s">
        <v>294</v>
      </c>
      <c r="C34" s="87"/>
    </row>
    <row r="35" spans="1:3" s="390" customFormat="1" ht="12" customHeight="1" thickBot="1">
      <c r="A35" s="214" t="s">
        <v>24</v>
      </c>
      <c r="B35" s="130" t="s">
        <v>377</v>
      </c>
      <c r="C35" s="360"/>
    </row>
    <row r="36" spans="1:3" s="390" customFormat="1" ht="12" customHeight="1" thickBot="1">
      <c r="A36" s="214" t="s">
        <v>25</v>
      </c>
      <c r="B36" s="130" t="s">
        <v>409</v>
      </c>
      <c r="C36" s="381"/>
    </row>
    <row r="37" spans="1:3" s="390" customFormat="1" ht="12" customHeight="1" thickBot="1">
      <c r="A37" s="206" t="s">
        <v>26</v>
      </c>
      <c r="B37" s="130" t="s">
        <v>410</v>
      </c>
      <c r="C37" s="382">
        <f>+C8+C20+C25+C26+C31+C35+C36</f>
        <v>16606000</v>
      </c>
    </row>
    <row r="38" spans="1:3" s="390" customFormat="1" ht="12" customHeight="1" thickBot="1">
      <c r="A38" s="249" t="s">
        <v>27</v>
      </c>
      <c r="B38" s="130" t="s">
        <v>411</v>
      </c>
      <c r="C38" s="382">
        <f>+C39+C40+C41</f>
        <v>35716763</v>
      </c>
    </row>
    <row r="39" spans="1:3" s="390" customFormat="1" ht="12" customHeight="1">
      <c r="A39" s="478" t="s">
        <v>412</v>
      </c>
      <c r="B39" s="479" t="s">
        <v>237</v>
      </c>
      <c r="C39" s="80"/>
    </row>
    <row r="40" spans="1:3" s="390" customFormat="1" ht="12" customHeight="1">
      <c r="A40" s="478" t="s">
        <v>413</v>
      </c>
      <c r="B40" s="480" t="s">
        <v>2</v>
      </c>
      <c r="C40" s="334"/>
    </row>
    <row r="41" spans="1:3" s="484" customFormat="1" ht="12" customHeight="1" thickBot="1">
      <c r="A41" s="477" t="s">
        <v>414</v>
      </c>
      <c r="B41" s="148" t="s">
        <v>415</v>
      </c>
      <c r="C41" s="87">
        <v>35716763</v>
      </c>
    </row>
    <row r="42" spans="1:3" s="484" customFormat="1" ht="15" customHeight="1" thickBot="1">
      <c r="A42" s="249" t="s">
        <v>28</v>
      </c>
      <c r="B42" s="250" t="s">
        <v>416</v>
      </c>
      <c r="C42" s="385">
        <f>+C37+C38</f>
        <v>52322763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417</v>
      </c>
      <c r="C46" s="333">
        <f>SUM(C47:C51)</f>
        <v>49756763</v>
      </c>
    </row>
    <row r="47" spans="1:3" ht="12" customHeight="1">
      <c r="A47" s="477" t="s">
        <v>99</v>
      </c>
      <c r="B47" s="9" t="s">
        <v>50</v>
      </c>
      <c r="C47" s="80">
        <v>32225500</v>
      </c>
    </row>
    <row r="48" spans="1:3" ht="12" customHeight="1">
      <c r="A48" s="477" t="s">
        <v>100</v>
      </c>
      <c r="B48" s="8" t="s">
        <v>184</v>
      </c>
      <c r="C48" s="83">
        <v>6131263</v>
      </c>
    </row>
    <row r="49" spans="1:3" ht="12" customHeight="1">
      <c r="A49" s="477" t="s">
        <v>101</v>
      </c>
      <c r="B49" s="8" t="s">
        <v>141</v>
      </c>
      <c r="C49" s="83">
        <v>11400000</v>
      </c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418</v>
      </c>
      <c r="C52" s="333">
        <f>SUM(C53:C55)</f>
        <v>2566000</v>
      </c>
    </row>
    <row r="53" spans="1:3" s="485" customFormat="1" ht="12" customHeight="1">
      <c r="A53" s="477" t="s">
        <v>105</v>
      </c>
      <c r="B53" s="9" t="s">
        <v>230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>
        <v>2566000</v>
      </c>
    </row>
    <row r="56" spans="1:3" ht="12" customHeight="1" thickBot="1">
      <c r="A56" s="477" t="s">
        <v>108</v>
      </c>
      <c r="B56" s="8" t="s">
        <v>525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531</v>
      </c>
      <c r="C58" s="386">
        <f>+C46+C52+C57</f>
        <v>52322763</v>
      </c>
    </row>
    <row r="59" ht="13.5" thickBot="1">
      <c r="C59" s="387"/>
    </row>
    <row r="60" spans="1:3" ht="15" customHeight="1" thickBot="1">
      <c r="A60" s="260" t="s">
        <v>520</v>
      </c>
      <c r="B60" s="261"/>
      <c r="C60" s="127">
        <v>8</v>
      </c>
    </row>
    <row r="61" spans="1:3" ht="14.25" customHeight="1" thickBot="1">
      <c r="A61" s="260" t="s">
        <v>206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680" t="s">
        <v>638</v>
      </c>
      <c r="B1" s="681"/>
      <c r="C1" s="681"/>
    </row>
    <row r="2" spans="1:3" s="481" customFormat="1" ht="25.5" customHeight="1">
      <c r="A2" s="432" t="s">
        <v>204</v>
      </c>
      <c r="B2" s="374" t="s">
        <v>591</v>
      </c>
      <c r="C2" s="388" t="s">
        <v>60</v>
      </c>
    </row>
    <row r="3" spans="1:3" s="481" customFormat="1" ht="24.75" thickBot="1">
      <c r="A3" s="475" t="s">
        <v>203</v>
      </c>
      <c r="B3" s="375" t="s">
        <v>419</v>
      </c>
      <c r="C3" s="389" t="s">
        <v>55</v>
      </c>
    </row>
    <row r="4" spans="1:3" s="482" customFormat="1" ht="15.75" customHeight="1" thickBot="1">
      <c r="A4" s="241"/>
      <c r="B4" s="241"/>
      <c r="C4" s="242" t="e">
        <f>'9.2. sz. mell'!C4</f>
        <v>#REF!</v>
      </c>
    </row>
    <row r="5" spans="1:3" ht="13.5" thickBot="1">
      <c r="A5" s="433" t="s">
        <v>205</v>
      </c>
      <c r="B5" s="243" t="s">
        <v>564</v>
      </c>
      <c r="C5" s="244" t="s">
        <v>56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521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278</v>
      </c>
      <c r="C9" s="379"/>
    </row>
    <row r="10" spans="1:3" s="390" customFormat="1" ht="12" customHeight="1">
      <c r="A10" s="477" t="s">
        <v>100</v>
      </c>
      <c r="B10" s="8" t="s">
        <v>279</v>
      </c>
      <c r="C10" s="331"/>
    </row>
    <row r="11" spans="1:3" s="390" customFormat="1" ht="12" customHeight="1">
      <c r="A11" s="477" t="s">
        <v>101</v>
      </c>
      <c r="B11" s="8" t="s">
        <v>280</v>
      </c>
      <c r="C11" s="331"/>
    </row>
    <row r="12" spans="1:3" s="390" customFormat="1" ht="12" customHeight="1">
      <c r="A12" s="477" t="s">
        <v>102</v>
      </c>
      <c r="B12" s="8" t="s">
        <v>281</v>
      </c>
      <c r="C12" s="331"/>
    </row>
    <row r="13" spans="1:3" s="390" customFormat="1" ht="12" customHeight="1">
      <c r="A13" s="477" t="s">
        <v>149</v>
      </c>
      <c r="B13" s="8" t="s">
        <v>282</v>
      </c>
      <c r="C13" s="331"/>
    </row>
    <row r="14" spans="1:3" s="390" customFormat="1" ht="12" customHeight="1">
      <c r="A14" s="477" t="s">
        <v>103</v>
      </c>
      <c r="B14" s="8" t="s">
        <v>401</v>
      </c>
      <c r="C14" s="331"/>
    </row>
    <row r="15" spans="1:3" s="390" customFormat="1" ht="12" customHeight="1">
      <c r="A15" s="477" t="s">
        <v>104</v>
      </c>
      <c r="B15" s="7" t="s">
        <v>402</v>
      </c>
      <c r="C15" s="331"/>
    </row>
    <row r="16" spans="1:3" s="390" customFormat="1" ht="12" customHeight="1">
      <c r="A16" s="477" t="s">
        <v>114</v>
      </c>
      <c r="B16" s="8" t="s">
        <v>285</v>
      </c>
      <c r="C16" s="380"/>
    </row>
    <row r="17" spans="1:3" s="484" customFormat="1" ht="12" customHeight="1">
      <c r="A17" s="477" t="s">
        <v>115</v>
      </c>
      <c r="B17" s="8" t="s">
        <v>286</v>
      </c>
      <c r="C17" s="331"/>
    </row>
    <row r="18" spans="1:3" s="484" customFormat="1" ht="12" customHeight="1">
      <c r="A18" s="477" t="s">
        <v>116</v>
      </c>
      <c r="B18" s="8" t="s">
        <v>437</v>
      </c>
      <c r="C18" s="332"/>
    </row>
    <row r="19" spans="1:3" s="484" customFormat="1" ht="12" customHeight="1" thickBot="1">
      <c r="A19" s="477" t="s">
        <v>117</v>
      </c>
      <c r="B19" s="7" t="s">
        <v>287</v>
      </c>
      <c r="C19" s="332"/>
    </row>
    <row r="20" spans="1:3" s="390" customFormat="1" ht="12" customHeight="1" thickBot="1">
      <c r="A20" s="206" t="s">
        <v>20</v>
      </c>
      <c r="B20" s="248" t="s">
        <v>403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259</v>
      </c>
      <c r="C21" s="331"/>
    </row>
    <row r="22" spans="1:3" s="484" customFormat="1" ht="12" customHeight="1">
      <c r="A22" s="477" t="s">
        <v>106</v>
      </c>
      <c r="B22" s="8" t="s">
        <v>404</v>
      </c>
      <c r="C22" s="331"/>
    </row>
    <row r="23" spans="1:3" s="484" customFormat="1" ht="12" customHeight="1">
      <c r="A23" s="477" t="s">
        <v>107</v>
      </c>
      <c r="B23" s="8" t="s">
        <v>405</v>
      </c>
      <c r="C23" s="331"/>
    </row>
    <row r="24" spans="1:3" s="484" customFormat="1" ht="12" customHeight="1" thickBot="1">
      <c r="A24" s="477" t="s">
        <v>108</v>
      </c>
      <c r="B24" s="8" t="s">
        <v>522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523</v>
      </c>
      <c r="C26" s="333">
        <f>+C27+C28+C29</f>
        <v>0</v>
      </c>
    </row>
    <row r="27" spans="1:3" s="484" customFormat="1" ht="12" customHeight="1">
      <c r="A27" s="478" t="s">
        <v>269</v>
      </c>
      <c r="B27" s="479" t="s">
        <v>264</v>
      </c>
      <c r="C27" s="80"/>
    </row>
    <row r="28" spans="1:3" s="484" customFormat="1" ht="12" customHeight="1">
      <c r="A28" s="478" t="s">
        <v>270</v>
      </c>
      <c r="B28" s="479" t="s">
        <v>404</v>
      </c>
      <c r="C28" s="331"/>
    </row>
    <row r="29" spans="1:3" s="484" customFormat="1" ht="12" customHeight="1">
      <c r="A29" s="478" t="s">
        <v>271</v>
      </c>
      <c r="B29" s="480" t="s">
        <v>407</v>
      </c>
      <c r="C29" s="331"/>
    </row>
    <row r="30" spans="1:3" s="484" customFormat="1" ht="12" customHeight="1" thickBot="1">
      <c r="A30" s="477" t="s">
        <v>272</v>
      </c>
      <c r="B30" s="148" t="s">
        <v>524</v>
      </c>
      <c r="C30" s="87"/>
    </row>
    <row r="31" spans="1:3" s="484" customFormat="1" ht="12" customHeight="1" thickBot="1">
      <c r="A31" s="214" t="s">
        <v>23</v>
      </c>
      <c r="B31" s="130" t="s">
        <v>408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292</v>
      </c>
      <c r="C32" s="80"/>
    </row>
    <row r="33" spans="1:3" s="484" customFormat="1" ht="12" customHeight="1">
      <c r="A33" s="478" t="s">
        <v>93</v>
      </c>
      <c r="B33" s="480" t="s">
        <v>293</v>
      </c>
      <c r="C33" s="334"/>
    </row>
    <row r="34" spans="1:3" s="484" customFormat="1" ht="12" customHeight="1" thickBot="1">
      <c r="A34" s="477" t="s">
        <v>94</v>
      </c>
      <c r="B34" s="148" t="s">
        <v>294</v>
      </c>
      <c r="C34" s="87"/>
    </row>
    <row r="35" spans="1:3" s="390" customFormat="1" ht="12" customHeight="1" thickBot="1">
      <c r="A35" s="214" t="s">
        <v>24</v>
      </c>
      <c r="B35" s="130" t="s">
        <v>377</v>
      </c>
      <c r="C35" s="360"/>
    </row>
    <row r="36" spans="1:3" s="390" customFormat="1" ht="12" customHeight="1" thickBot="1">
      <c r="A36" s="214" t="s">
        <v>25</v>
      </c>
      <c r="B36" s="130" t="s">
        <v>409</v>
      </c>
      <c r="C36" s="381"/>
    </row>
    <row r="37" spans="1:3" s="390" customFormat="1" ht="12" customHeight="1" thickBot="1">
      <c r="A37" s="206" t="s">
        <v>26</v>
      </c>
      <c r="B37" s="130" t="s">
        <v>410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411</v>
      </c>
      <c r="C38" s="382">
        <f>+C39+C40+C41</f>
        <v>35716763</v>
      </c>
    </row>
    <row r="39" spans="1:3" s="390" customFormat="1" ht="12" customHeight="1">
      <c r="A39" s="478" t="s">
        <v>412</v>
      </c>
      <c r="B39" s="479" t="s">
        <v>237</v>
      </c>
      <c r="C39" s="80"/>
    </row>
    <row r="40" spans="1:3" s="390" customFormat="1" ht="12" customHeight="1">
      <c r="A40" s="478" t="s">
        <v>413</v>
      </c>
      <c r="B40" s="480" t="s">
        <v>2</v>
      </c>
      <c r="C40" s="334"/>
    </row>
    <row r="41" spans="1:3" s="484" customFormat="1" ht="12" customHeight="1" thickBot="1">
      <c r="A41" s="477" t="s">
        <v>414</v>
      </c>
      <c r="B41" s="148" t="s">
        <v>415</v>
      </c>
      <c r="C41" s="87">
        <v>35716763</v>
      </c>
    </row>
    <row r="42" spans="1:3" s="484" customFormat="1" ht="15" customHeight="1" thickBot="1">
      <c r="A42" s="249" t="s">
        <v>28</v>
      </c>
      <c r="B42" s="250" t="s">
        <v>416</v>
      </c>
      <c r="C42" s="385">
        <f>+C37+C38</f>
        <v>35716763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417</v>
      </c>
      <c r="C46" s="333">
        <f>SUM(C47:C51)</f>
        <v>35716763</v>
      </c>
    </row>
    <row r="47" spans="1:3" ht="12" customHeight="1">
      <c r="A47" s="477" t="s">
        <v>99</v>
      </c>
      <c r="B47" s="9" t="s">
        <v>50</v>
      </c>
      <c r="C47" s="80">
        <v>27631500</v>
      </c>
    </row>
    <row r="48" spans="1:3" ht="12" customHeight="1">
      <c r="A48" s="477" t="s">
        <v>100</v>
      </c>
      <c r="B48" s="8" t="s">
        <v>184</v>
      </c>
      <c r="C48" s="83">
        <v>5235263</v>
      </c>
    </row>
    <row r="49" spans="1:3" ht="12" customHeight="1">
      <c r="A49" s="477" t="s">
        <v>101</v>
      </c>
      <c r="B49" s="8" t="s">
        <v>141</v>
      </c>
      <c r="C49" s="83">
        <v>2850000</v>
      </c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418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230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525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531</v>
      </c>
      <c r="C58" s="386">
        <f>+C46+C52+C57</f>
        <v>35716763</v>
      </c>
    </row>
    <row r="59" ht="15" customHeight="1" thickBot="1">
      <c r="C59" s="387"/>
    </row>
    <row r="60" spans="1:3" ht="14.25" customHeight="1" thickBot="1">
      <c r="A60" s="260" t="s">
        <v>520</v>
      </c>
      <c r="B60" s="261"/>
      <c r="C60" s="127"/>
    </row>
    <row r="61" spans="1:3" ht="13.5" thickBot="1">
      <c r="A61" s="260" t="s">
        <v>206</v>
      </c>
      <c r="B61" s="261"/>
      <c r="C61" s="127"/>
    </row>
  </sheetData>
  <sheetProtection formatCells="0"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A1" sqref="A1: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680" t="s">
        <v>639</v>
      </c>
      <c r="B1" s="681"/>
      <c r="C1" s="681"/>
    </row>
    <row r="2" spans="1:3" s="481" customFormat="1" ht="25.5" customHeight="1">
      <c r="A2" s="432" t="s">
        <v>204</v>
      </c>
      <c r="B2" s="374" t="s">
        <v>590</v>
      </c>
      <c r="C2" s="388" t="s">
        <v>60</v>
      </c>
    </row>
    <row r="3" spans="1:3" s="481" customFormat="1" ht="24.75" thickBot="1">
      <c r="A3" s="475" t="s">
        <v>203</v>
      </c>
      <c r="B3" s="375" t="s">
        <v>420</v>
      </c>
      <c r="C3" s="389" t="s">
        <v>60</v>
      </c>
    </row>
    <row r="4" spans="1:3" s="482" customFormat="1" ht="15.75" customHeight="1" thickBot="1">
      <c r="A4" s="241"/>
      <c r="B4" s="241"/>
      <c r="C4" s="242" t="e">
        <f>'9.2.1. sz. mell'!C4</f>
        <v>#REF!</v>
      </c>
    </row>
    <row r="5" spans="1:3" ht="13.5" thickBot="1">
      <c r="A5" s="433" t="s">
        <v>205</v>
      </c>
      <c r="B5" s="243" t="s">
        <v>564</v>
      </c>
      <c r="C5" s="244" t="s">
        <v>56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521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278</v>
      </c>
      <c r="C9" s="379"/>
    </row>
    <row r="10" spans="1:3" s="390" customFormat="1" ht="12" customHeight="1">
      <c r="A10" s="477" t="s">
        <v>100</v>
      </c>
      <c r="B10" s="8" t="s">
        <v>279</v>
      </c>
      <c r="C10" s="331"/>
    </row>
    <row r="11" spans="1:3" s="390" customFormat="1" ht="12" customHeight="1">
      <c r="A11" s="477" t="s">
        <v>101</v>
      </c>
      <c r="B11" s="8" t="s">
        <v>280</v>
      </c>
      <c r="C11" s="331"/>
    </row>
    <row r="12" spans="1:3" s="390" customFormat="1" ht="12" customHeight="1">
      <c r="A12" s="477" t="s">
        <v>102</v>
      </c>
      <c r="B12" s="8" t="s">
        <v>281</v>
      </c>
      <c r="C12" s="331"/>
    </row>
    <row r="13" spans="1:3" s="390" customFormat="1" ht="12" customHeight="1">
      <c r="A13" s="477" t="s">
        <v>149</v>
      </c>
      <c r="B13" s="8" t="s">
        <v>282</v>
      </c>
      <c r="C13" s="331"/>
    </row>
    <row r="14" spans="1:3" s="390" customFormat="1" ht="12" customHeight="1">
      <c r="A14" s="477" t="s">
        <v>103</v>
      </c>
      <c r="B14" s="8" t="s">
        <v>401</v>
      </c>
      <c r="C14" s="331"/>
    </row>
    <row r="15" spans="1:3" s="390" customFormat="1" ht="12" customHeight="1">
      <c r="A15" s="477" t="s">
        <v>104</v>
      </c>
      <c r="B15" s="7" t="s">
        <v>402</v>
      </c>
      <c r="C15" s="331"/>
    </row>
    <row r="16" spans="1:3" s="390" customFormat="1" ht="12" customHeight="1">
      <c r="A16" s="477" t="s">
        <v>114</v>
      </c>
      <c r="B16" s="8" t="s">
        <v>285</v>
      </c>
      <c r="C16" s="380"/>
    </row>
    <row r="17" spans="1:3" s="484" customFormat="1" ht="12" customHeight="1">
      <c r="A17" s="477" t="s">
        <v>115</v>
      </c>
      <c r="B17" s="8" t="s">
        <v>286</v>
      </c>
      <c r="C17" s="331"/>
    </row>
    <row r="18" spans="1:3" s="484" customFormat="1" ht="12" customHeight="1">
      <c r="A18" s="477" t="s">
        <v>116</v>
      </c>
      <c r="B18" s="8" t="s">
        <v>437</v>
      </c>
      <c r="C18" s="332"/>
    </row>
    <row r="19" spans="1:3" s="484" customFormat="1" ht="12" customHeight="1" thickBot="1">
      <c r="A19" s="477" t="s">
        <v>117</v>
      </c>
      <c r="B19" s="7" t="s">
        <v>287</v>
      </c>
      <c r="C19" s="332"/>
    </row>
    <row r="20" spans="1:3" s="390" customFormat="1" ht="12" customHeight="1" thickBot="1">
      <c r="A20" s="206" t="s">
        <v>20</v>
      </c>
      <c r="B20" s="248" t="s">
        <v>403</v>
      </c>
      <c r="C20" s="333">
        <f>SUM(C21:C23)</f>
        <v>14040000</v>
      </c>
    </row>
    <row r="21" spans="1:3" s="484" customFormat="1" ht="12" customHeight="1">
      <c r="A21" s="477" t="s">
        <v>105</v>
      </c>
      <c r="B21" s="9" t="s">
        <v>259</v>
      </c>
      <c r="C21" s="331"/>
    </row>
    <row r="22" spans="1:3" s="484" customFormat="1" ht="12" customHeight="1">
      <c r="A22" s="477" t="s">
        <v>106</v>
      </c>
      <c r="B22" s="8" t="s">
        <v>404</v>
      </c>
      <c r="C22" s="331"/>
    </row>
    <row r="23" spans="1:3" s="484" customFormat="1" ht="12" customHeight="1">
      <c r="A23" s="477" t="s">
        <v>107</v>
      </c>
      <c r="B23" s="8" t="s">
        <v>405</v>
      </c>
      <c r="C23" s="331">
        <v>14040000</v>
      </c>
    </row>
    <row r="24" spans="1:3" s="484" customFormat="1" ht="12" customHeight="1" thickBot="1">
      <c r="A24" s="477" t="s">
        <v>108</v>
      </c>
      <c r="B24" s="8" t="s">
        <v>522</v>
      </c>
      <c r="C24" s="331">
        <v>14040000</v>
      </c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523</v>
      </c>
      <c r="C26" s="333">
        <f>+C27+C28+C29</f>
        <v>2566000</v>
      </c>
    </row>
    <row r="27" spans="1:3" s="484" customFormat="1" ht="12" customHeight="1">
      <c r="A27" s="478" t="s">
        <v>269</v>
      </c>
      <c r="B27" s="479" t="s">
        <v>264</v>
      </c>
      <c r="C27" s="80"/>
    </row>
    <row r="28" spans="1:3" s="484" customFormat="1" ht="12" customHeight="1">
      <c r="A28" s="478" t="s">
        <v>270</v>
      </c>
      <c r="B28" s="479" t="s">
        <v>404</v>
      </c>
      <c r="C28" s="331"/>
    </row>
    <row r="29" spans="1:3" s="484" customFormat="1" ht="12" customHeight="1">
      <c r="A29" s="478" t="s">
        <v>271</v>
      </c>
      <c r="B29" s="480" t="s">
        <v>407</v>
      </c>
      <c r="C29" s="331">
        <v>2566000</v>
      </c>
    </row>
    <row r="30" spans="1:3" s="484" customFormat="1" ht="12" customHeight="1" thickBot="1">
      <c r="A30" s="477" t="s">
        <v>272</v>
      </c>
      <c r="B30" s="148" t="s">
        <v>524</v>
      </c>
      <c r="C30" s="87">
        <v>2566000</v>
      </c>
    </row>
    <row r="31" spans="1:3" s="484" customFormat="1" ht="12" customHeight="1" thickBot="1">
      <c r="A31" s="214" t="s">
        <v>23</v>
      </c>
      <c r="B31" s="130" t="s">
        <v>408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292</v>
      </c>
      <c r="C32" s="80"/>
    </row>
    <row r="33" spans="1:3" s="484" customFormat="1" ht="12" customHeight="1">
      <c r="A33" s="478" t="s">
        <v>93</v>
      </c>
      <c r="B33" s="480" t="s">
        <v>293</v>
      </c>
      <c r="C33" s="334"/>
    </row>
    <row r="34" spans="1:3" s="484" customFormat="1" ht="12" customHeight="1" thickBot="1">
      <c r="A34" s="477" t="s">
        <v>94</v>
      </c>
      <c r="B34" s="148" t="s">
        <v>294</v>
      </c>
      <c r="C34" s="87"/>
    </row>
    <row r="35" spans="1:3" s="390" customFormat="1" ht="12" customHeight="1" thickBot="1">
      <c r="A35" s="214" t="s">
        <v>24</v>
      </c>
      <c r="B35" s="130" t="s">
        <v>377</v>
      </c>
      <c r="C35" s="360"/>
    </row>
    <row r="36" spans="1:3" s="390" customFormat="1" ht="12" customHeight="1" thickBot="1">
      <c r="A36" s="214" t="s">
        <v>25</v>
      </c>
      <c r="B36" s="130" t="s">
        <v>409</v>
      </c>
      <c r="C36" s="381"/>
    </row>
    <row r="37" spans="1:3" s="390" customFormat="1" ht="12" customHeight="1" thickBot="1">
      <c r="A37" s="206" t="s">
        <v>26</v>
      </c>
      <c r="B37" s="130" t="s">
        <v>410</v>
      </c>
      <c r="C37" s="382">
        <f>+C8+C20+C25+C26+C31+C35+C36</f>
        <v>16606000</v>
      </c>
    </row>
    <row r="38" spans="1:3" s="390" customFormat="1" ht="12" customHeight="1" thickBot="1">
      <c r="A38" s="249" t="s">
        <v>27</v>
      </c>
      <c r="B38" s="130" t="s">
        <v>411</v>
      </c>
      <c r="C38" s="382">
        <f>+C39+C40+C41</f>
        <v>0</v>
      </c>
    </row>
    <row r="39" spans="1:3" s="390" customFormat="1" ht="12" customHeight="1">
      <c r="A39" s="478" t="s">
        <v>412</v>
      </c>
      <c r="B39" s="479" t="s">
        <v>237</v>
      </c>
      <c r="C39" s="80"/>
    </row>
    <row r="40" spans="1:3" s="390" customFormat="1" ht="12" customHeight="1">
      <c r="A40" s="478" t="s">
        <v>413</v>
      </c>
      <c r="B40" s="480" t="s">
        <v>2</v>
      </c>
      <c r="C40" s="334"/>
    </row>
    <row r="41" spans="1:3" s="484" customFormat="1" ht="12" customHeight="1" thickBot="1">
      <c r="A41" s="477" t="s">
        <v>414</v>
      </c>
      <c r="B41" s="148" t="s">
        <v>415</v>
      </c>
      <c r="C41" s="87"/>
    </row>
    <row r="42" spans="1:3" s="484" customFormat="1" ht="15" customHeight="1" thickBot="1">
      <c r="A42" s="249" t="s">
        <v>28</v>
      </c>
      <c r="B42" s="250" t="s">
        <v>416</v>
      </c>
      <c r="C42" s="385">
        <f>+C37+C38</f>
        <v>16606000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417</v>
      </c>
      <c r="C46" s="333">
        <f>SUM(C47:C51)</f>
        <v>14040000</v>
      </c>
    </row>
    <row r="47" spans="1:3" ht="12" customHeight="1">
      <c r="A47" s="477" t="s">
        <v>99</v>
      </c>
      <c r="B47" s="9" t="s">
        <v>50</v>
      </c>
      <c r="C47" s="80">
        <v>4594000</v>
      </c>
    </row>
    <row r="48" spans="1:3" ht="12" customHeight="1">
      <c r="A48" s="477" t="s">
        <v>100</v>
      </c>
      <c r="B48" s="8" t="s">
        <v>184</v>
      </c>
      <c r="C48" s="83">
        <v>896000</v>
      </c>
    </row>
    <row r="49" spans="1:3" ht="12" customHeight="1">
      <c r="A49" s="477" t="s">
        <v>101</v>
      </c>
      <c r="B49" s="8" t="s">
        <v>141</v>
      </c>
      <c r="C49" s="83">
        <v>8550000</v>
      </c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418</v>
      </c>
      <c r="C52" s="333">
        <f>SUM(C53:C55)</f>
        <v>2566000</v>
      </c>
    </row>
    <row r="53" spans="1:3" s="485" customFormat="1" ht="12" customHeight="1">
      <c r="A53" s="477" t="s">
        <v>105</v>
      </c>
      <c r="B53" s="9" t="s">
        <v>230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>
        <v>2566000</v>
      </c>
    </row>
    <row r="56" spans="1:3" ht="12" customHeight="1" thickBot="1">
      <c r="A56" s="477" t="s">
        <v>108</v>
      </c>
      <c r="B56" s="8" t="s">
        <v>525</v>
      </c>
      <c r="C56" s="83">
        <v>2566000</v>
      </c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531</v>
      </c>
      <c r="C58" s="386">
        <f>+C46+C52+C57</f>
        <v>16606000</v>
      </c>
    </row>
    <row r="59" ht="15" customHeight="1" thickBot="1">
      <c r="C59" s="387"/>
    </row>
    <row r="60" spans="1:3" ht="14.25" customHeight="1" thickBot="1">
      <c r="A60" s="260" t="s">
        <v>520</v>
      </c>
      <c r="B60" s="261"/>
      <c r="C60" s="127"/>
    </row>
    <row r="61" spans="1:3" ht="13.5" thickBot="1">
      <c r="A61" s="260" t="s">
        <v>206</v>
      </c>
      <c r="B61" s="261"/>
      <c r="C61" s="127"/>
    </row>
  </sheetData>
  <sheetProtection formatCells="0"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D3" sqref="D3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680" t="s">
        <v>640</v>
      </c>
      <c r="B1" s="681"/>
      <c r="C1" s="681"/>
    </row>
    <row r="2" spans="1:3" s="481" customFormat="1" ht="25.5" customHeight="1">
      <c r="A2" s="432" t="s">
        <v>204</v>
      </c>
      <c r="B2" s="374" t="s">
        <v>589</v>
      </c>
      <c r="C2" s="388" t="s">
        <v>61</v>
      </c>
    </row>
    <row r="3" spans="1:3" s="481" customFormat="1" ht="24.75" thickBot="1">
      <c r="A3" s="475" t="s">
        <v>203</v>
      </c>
      <c r="B3" s="375" t="s">
        <v>400</v>
      </c>
      <c r="C3" s="389"/>
    </row>
    <row r="4" spans="1:3" s="482" customFormat="1" ht="15.75" customHeight="1" thickBot="1">
      <c r="A4" s="241"/>
      <c r="B4" s="241"/>
      <c r="C4" s="242" t="e">
        <f>#REF!</f>
        <v>#REF!</v>
      </c>
    </row>
    <row r="5" spans="1:3" ht="13.5" thickBot="1">
      <c r="A5" s="433" t="s">
        <v>205</v>
      </c>
      <c r="B5" s="243" t="s">
        <v>564</v>
      </c>
      <c r="C5" s="244" t="s">
        <v>56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521</v>
      </c>
      <c r="C8" s="333">
        <f>SUM(C9:C19)</f>
        <v>16535810</v>
      </c>
    </row>
    <row r="9" spans="1:3" s="390" customFormat="1" ht="12" customHeight="1">
      <c r="A9" s="476" t="s">
        <v>99</v>
      </c>
      <c r="B9" s="10" t="s">
        <v>278</v>
      </c>
      <c r="C9" s="379"/>
    </row>
    <row r="10" spans="1:3" s="390" customFormat="1" ht="12" customHeight="1">
      <c r="A10" s="477" t="s">
        <v>100</v>
      </c>
      <c r="B10" s="8" t="s">
        <v>279</v>
      </c>
      <c r="C10" s="331"/>
    </row>
    <row r="11" spans="1:3" s="390" customFormat="1" ht="12" customHeight="1">
      <c r="A11" s="477" t="s">
        <v>101</v>
      </c>
      <c r="B11" s="8" t="s">
        <v>280</v>
      </c>
      <c r="C11" s="331"/>
    </row>
    <row r="12" spans="1:3" s="390" customFormat="1" ht="12" customHeight="1">
      <c r="A12" s="477" t="s">
        <v>102</v>
      </c>
      <c r="B12" s="8" t="s">
        <v>281</v>
      </c>
      <c r="C12" s="331"/>
    </row>
    <row r="13" spans="1:3" s="390" customFormat="1" ht="12" customHeight="1">
      <c r="A13" s="477" t="s">
        <v>149</v>
      </c>
      <c r="B13" s="8" t="s">
        <v>282</v>
      </c>
      <c r="C13" s="331">
        <v>13020297</v>
      </c>
    </row>
    <row r="14" spans="1:3" s="390" customFormat="1" ht="12" customHeight="1">
      <c r="A14" s="477" t="s">
        <v>103</v>
      </c>
      <c r="B14" s="8" t="s">
        <v>401</v>
      </c>
      <c r="C14" s="331">
        <v>3515513</v>
      </c>
    </row>
    <row r="15" spans="1:3" s="390" customFormat="1" ht="12" customHeight="1">
      <c r="A15" s="477" t="s">
        <v>104</v>
      </c>
      <c r="B15" s="7" t="s">
        <v>402</v>
      </c>
      <c r="C15" s="331"/>
    </row>
    <row r="16" spans="1:3" s="390" customFormat="1" ht="12" customHeight="1">
      <c r="A16" s="477" t="s">
        <v>114</v>
      </c>
      <c r="B16" s="8" t="s">
        <v>285</v>
      </c>
      <c r="C16" s="380"/>
    </row>
    <row r="17" spans="1:3" s="484" customFormat="1" ht="12" customHeight="1">
      <c r="A17" s="477" t="s">
        <v>115</v>
      </c>
      <c r="B17" s="8" t="s">
        <v>286</v>
      </c>
      <c r="C17" s="331"/>
    </row>
    <row r="18" spans="1:3" s="484" customFormat="1" ht="12" customHeight="1">
      <c r="A18" s="477" t="s">
        <v>116</v>
      </c>
      <c r="B18" s="8" t="s">
        <v>437</v>
      </c>
      <c r="C18" s="332"/>
    </row>
    <row r="19" spans="1:3" s="484" customFormat="1" ht="12" customHeight="1" thickBot="1">
      <c r="A19" s="477" t="s">
        <v>117</v>
      </c>
      <c r="B19" s="7" t="s">
        <v>287</v>
      </c>
      <c r="C19" s="332"/>
    </row>
    <row r="20" spans="1:3" s="390" customFormat="1" ht="12" customHeight="1" thickBot="1">
      <c r="A20" s="206" t="s">
        <v>20</v>
      </c>
      <c r="B20" s="248" t="s">
        <v>403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259</v>
      </c>
      <c r="C21" s="331"/>
    </row>
    <row r="22" spans="1:3" s="484" customFormat="1" ht="12" customHeight="1">
      <c r="A22" s="477" t="s">
        <v>106</v>
      </c>
      <c r="B22" s="8" t="s">
        <v>404</v>
      </c>
      <c r="C22" s="331"/>
    </row>
    <row r="23" spans="1:3" s="484" customFormat="1" ht="12" customHeight="1">
      <c r="A23" s="477" t="s">
        <v>107</v>
      </c>
      <c r="B23" s="8" t="s">
        <v>405</v>
      </c>
      <c r="C23" s="331"/>
    </row>
    <row r="24" spans="1:3" s="484" customFormat="1" ht="12" customHeight="1" thickBot="1">
      <c r="A24" s="477" t="s">
        <v>108</v>
      </c>
      <c r="B24" s="8" t="s">
        <v>526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406</v>
      </c>
      <c r="C26" s="333">
        <f>+C27+C28</f>
        <v>0</v>
      </c>
    </row>
    <row r="27" spans="1:3" s="484" customFormat="1" ht="12" customHeight="1">
      <c r="A27" s="478" t="s">
        <v>269</v>
      </c>
      <c r="B27" s="479" t="s">
        <v>404</v>
      </c>
      <c r="C27" s="80"/>
    </row>
    <row r="28" spans="1:3" s="484" customFormat="1" ht="12" customHeight="1">
      <c r="A28" s="478" t="s">
        <v>270</v>
      </c>
      <c r="B28" s="480" t="s">
        <v>407</v>
      </c>
      <c r="C28" s="334"/>
    </row>
    <row r="29" spans="1:3" s="484" customFormat="1" ht="12" customHeight="1" thickBot="1">
      <c r="A29" s="477" t="s">
        <v>271</v>
      </c>
      <c r="B29" s="148" t="s">
        <v>527</v>
      </c>
      <c r="C29" s="87"/>
    </row>
    <row r="30" spans="1:3" s="484" customFormat="1" ht="12" customHeight="1" thickBot="1">
      <c r="A30" s="214" t="s">
        <v>23</v>
      </c>
      <c r="B30" s="130" t="s">
        <v>408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292</v>
      </c>
      <c r="C31" s="80"/>
    </row>
    <row r="32" spans="1:3" s="484" customFormat="1" ht="12" customHeight="1">
      <c r="A32" s="478" t="s">
        <v>93</v>
      </c>
      <c r="B32" s="480" t="s">
        <v>293</v>
      </c>
      <c r="C32" s="334"/>
    </row>
    <row r="33" spans="1:3" s="484" customFormat="1" ht="12" customHeight="1" thickBot="1">
      <c r="A33" s="477" t="s">
        <v>94</v>
      </c>
      <c r="B33" s="148" t="s">
        <v>294</v>
      </c>
      <c r="C33" s="87"/>
    </row>
    <row r="34" spans="1:3" s="390" customFormat="1" ht="12" customHeight="1" thickBot="1">
      <c r="A34" s="214" t="s">
        <v>24</v>
      </c>
      <c r="B34" s="130" t="s">
        <v>377</v>
      </c>
      <c r="C34" s="360"/>
    </row>
    <row r="35" spans="1:3" s="390" customFormat="1" ht="12" customHeight="1" thickBot="1">
      <c r="A35" s="214" t="s">
        <v>25</v>
      </c>
      <c r="B35" s="130" t="s">
        <v>409</v>
      </c>
      <c r="C35" s="381"/>
    </row>
    <row r="36" spans="1:3" s="390" customFormat="1" ht="12" customHeight="1" thickBot="1">
      <c r="A36" s="206" t="s">
        <v>26</v>
      </c>
      <c r="B36" s="130" t="s">
        <v>528</v>
      </c>
      <c r="C36" s="382">
        <f>+C8+C20+C25+C26+C30+C34+C35</f>
        <v>16535810</v>
      </c>
    </row>
    <row r="37" spans="1:3" s="390" customFormat="1" ht="12" customHeight="1" thickBot="1">
      <c r="A37" s="249" t="s">
        <v>27</v>
      </c>
      <c r="B37" s="130" t="s">
        <v>411</v>
      </c>
      <c r="C37" s="382">
        <f>+C38+C39+C40</f>
        <v>82180238</v>
      </c>
    </row>
    <row r="38" spans="1:3" s="390" customFormat="1" ht="12" customHeight="1">
      <c r="A38" s="478" t="s">
        <v>412</v>
      </c>
      <c r="B38" s="479" t="s">
        <v>237</v>
      </c>
      <c r="C38" s="80"/>
    </row>
    <row r="39" spans="1:3" s="390" customFormat="1" ht="12" customHeight="1">
      <c r="A39" s="478" t="s">
        <v>413</v>
      </c>
      <c r="B39" s="480" t="s">
        <v>2</v>
      </c>
      <c r="C39" s="334"/>
    </row>
    <row r="40" spans="1:3" s="484" customFormat="1" ht="12" customHeight="1" thickBot="1">
      <c r="A40" s="477" t="s">
        <v>414</v>
      </c>
      <c r="B40" s="148" t="s">
        <v>415</v>
      </c>
      <c r="C40" s="87">
        <v>82180238</v>
      </c>
    </row>
    <row r="41" spans="1:3" s="484" customFormat="1" ht="15" customHeight="1" thickBot="1">
      <c r="A41" s="249" t="s">
        <v>28</v>
      </c>
      <c r="B41" s="250" t="s">
        <v>416</v>
      </c>
      <c r="C41" s="385">
        <f>+C36+C37</f>
        <v>98716048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417</v>
      </c>
      <c r="C45" s="333">
        <f>SUM(C46:C50)</f>
        <v>98716048</v>
      </c>
    </row>
    <row r="46" spans="1:3" ht="12" customHeight="1">
      <c r="A46" s="477" t="s">
        <v>99</v>
      </c>
      <c r="B46" s="9" t="s">
        <v>50</v>
      </c>
      <c r="C46" s="80">
        <v>49818660</v>
      </c>
    </row>
    <row r="47" spans="1:3" ht="12" customHeight="1">
      <c r="A47" s="477" t="s">
        <v>100</v>
      </c>
      <c r="B47" s="8" t="s">
        <v>184</v>
      </c>
      <c r="C47" s="83">
        <v>9580638</v>
      </c>
    </row>
    <row r="48" spans="1:3" ht="12" customHeight="1">
      <c r="A48" s="477" t="s">
        <v>101</v>
      </c>
      <c r="B48" s="8" t="s">
        <v>141</v>
      </c>
      <c r="C48" s="83">
        <v>39316750</v>
      </c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418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230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525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531</v>
      </c>
      <c r="C57" s="386">
        <f>+C45+C51+C56</f>
        <v>98716048</v>
      </c>
    </row>
    <row r="58" ht="15" customHeight="1" thickBot="1">
      <c r="C58" s="387"/>
    </row>
    <row r="59" spans="1:3" ht="14.25" customHeight="1" thickBot="1">
      <c r="A59" s="260" t="s">
        <v>520</v>
      </c>
      <c r="B59" s="261"/>
      <c r="C59" s="127">
        <v>18</v>
      </c>
    </row>
    <row r="60" spans="1:3" ht="13.5" thickBot="1">
      <c r="A60" s="260" t="s">
        <v>206</v>
      </c>
      <c r="B60" s="261"/>
      <c r="C60" s="127"/>
    </row>
  </sheetData>
  <sheetProtection formatCells="0"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P14" sqref="P14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31" t="s">
        <v>16</v>
      </c>
      <c r="B1" s="631"/>
      <c r="C1" s="631"/>
    </row>
    <row r="2" spans="1:3" ht="15.75" customHeight="1" thickBot="1">
      <c r="A2" s="632" t="s">
        <v>153</v>
      </c>
      <c r="B2" s="632"/>
      <c r="C2" s="323" t="s">
        <v>565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494</v>
      </c>
      <c r="C4" s="436" t="s">
        <v>495</v>
      </c>
    </row>
    <row r="5" spans="1:3" s="441" customFormat="1" ht="12" customHeight="1" thickBot="1">
      <c r="A5" s="20" t="s">
        <v>19</v>
      </c>
      <c r="B5" s="21" t="s">
        <v>253</v>
      </c>
      <c r="C5" s="313">
        <f>+C6+C7+C8+C9+C10+C11</f>
        <v>179622278</v>
      </c>
    </row>
    <row r="6" spans="1:3" s="441" customFormat="1" ht="12" customHeight="1">
      <c r="A6" s="15" t="s">
        <v>99</v>
      </c>
      <c r="B6" s="442" t="s">
        <v>254</v>
      </c>
      <c r="C6" s="316">
        <v>71995629</v>
      </c>
    </row>
    <row r="7" spans="1:3" s="441" customFormat="1" ht="12" customHeight="1">
      <c r="A7" s="14" t="s">
        <v>100</v>
      </c>
      <c r="B7" s="443" t="s">
        <v>255</v>
      </c>
      <c r="C7" s="315">
        <v>29665300</v>
      </c>
    </row>
    <row r="8" spans="1:3" s="441" customFormat="1" ht="12" customHeight="1">
      <c r="A8" s="14" t="s">
        <v>101</v>
      </c>
      <c r="B8" s="443" t="s">
        <v>551</v>
      </c>
      <c r="C8" s="315">
        <v>62789040</v>
      </c>
    </row>
    <row r="9" spans="1:3" s="441" customFormat="1" ht="12" customHeight="1">
      <c r="A9" s="14" t="s">
        <v>102</v>
      </c>
      <c r="B9" s="443" t="s">
        <v>257</v>
      </c>
      <c r="C9" s="315">
        <v>3035890</v>
      </c>
    </row>
    <row r="10" spans="1:3" s="441" customFormat="1" ht="12" customHeight="1">
      <c r="A10" s="14" t="s">
        <v>149</v>
      </c>
      <c r="B10" s="309" t="s">
        <v>433</v>
      </c>
      <c r="C10" s="315">
        <v>12136419</v>
      </c>
    </row>
    <row r="11" spans="1:3" s="441" customFormat="1" ht="12" customHeight="1" thickBot="1">
      <c r="A11" s="16" t="s">
        <v>103</v>
      </c>
      <c r="B11" s="310" t="s">
        <v>434</v>
      </c>
      <c r="C11" s="315"/>
    </row>
    <row r="12" spans="1:3" s="441" customFormat="1" ht="12" customHeight="1" thickBot="1">
      <c r="A12" s="20" t="s">
        <v>20</v>
      </c>
      <c r="B12" s="308" t="s">
        <v>258</v>
      </c>
      <c r="C12" s="313">
        <f>+C13+C14+C15+C16+C17</f>
        <v>75333352</v>
      </c>
    </row>
    <row r="13" spans="1:3" s="441" customFormat="1" ht="12" customHeight="1">
      <c r="A13" s="15" t="s">
        <v>105</v>
      </c>
      <c r="B13" s="442" t="s">
        <v>259</v>
      </c>
      <c r="C13" s="316"/>
    </row>
    <row r="14" spans="1:3" s="441" customFormat="1" ht="12" customHeight="1">
      <c r="A14" s="14" t="s">
        <v>106</v>
      </c>
      <c r="B14" s="443" t="s">
        <v>260</v>
      </c>
      <c r="C14" s="315"/>
    </row>
    <row r="15" spans="1:3" s="441" customFormat="1" ht="12" customHeight="1">
      <c r="A15" s="14" t="s">
        <v>107</v>
      </c>
      <c r="B15" s="443" t="s">
        <v>424</v>
      </c>
      <c r="C15" s="315"/>
    </row>
    <row r="16" spans="1:3" s="441" customFormat="1" ht="12" customHeight="1">
      <c r="A16" s="14" t="s">
        <v>108</v>
      </c>
      <c r="B16" s="443" t="s">
        <v>425</v>
      </c>
      <c r="C16" s="315"/>
    </row>
    <row r="17" spans="1:3" s="441" customFormat="1" ht="12" customHeight="1">
      <c r="A17" s="14" t="s">
        <v>109</v>
      </c>
      <c r="B17" s="443" t="s">
        <v>576</v>
      </c>
      <c r="C17" s="315">
        <v>75333352</v>
      </c>
    </row>
    <row r="18" spans="1:3" s="441" customFormat="1" ht="12" customHeight="1" thickBot="1">
      <c r="A18" s="16" t="s">
        <v>118</v>
      </c>
      <c r="B18" s="310" t="s">
        <v>262</v>
      </c>
      <c r="C18" s="317">
        <v>44728760</v>
      </c>
    </row>
    <row r="19" spans="1:3" s="441" customFormat="1" ht="12" customHeight="1" thickBot="1">
      <c r="A19" s="20" t="s">
        <v>21</v>
      </c>
      <c r="B19" s="21" t="s">
        <v>263</v>
      </c>
      <c r="C19" s="313">
        <f>+C20+C21+C22+C23+C24</f>
        <v>6222000</v>
      </c>
    </row>
    <row r="20" spans="1:3" s="441" customFormat="1" ht="12" customHeight="1">
      <c r="A20" s="15" t="s">
        <v>88</v>
      </c>
      <c r="B20" s="442" t="s">
        <v>264</v>
      </c>
      <c r="C20" s="316"/>
    </row>
    <row r="21" spans="1:3" s="441" customFormat="1" ht="12" customHeight="1">
      <c r="A21" s="14" t="s">
        <v>89</v>
      </c>
      <c r="B21" s="443" t="s">
        <v>265</v>
      </c>
      <c r="C21" s="315"/>
    </row>
    <row r="22" spans="1:3" s="441" customFormat="1" ht="12" customHeight="1">
      <c r="A22" s="14" t="s">
        <v>90</v>
      </c>
      <c r="B22" s="443" t="s">
        <v>426</v>
      </c>
      <c r="C22" s="315"/>
    </row>
    <row r="23" spans="1:3" s="441" customFormat="1" ht="12" customHeight="1">
      <c r="A23" s="14" t="s">
        <v>91</v>
      </c>
      <c r="B23" s="443" t="s">
        <v>427</v>
      </c>
      <c r="C23" s="315"/>
    </row>
    <row r="24" spans="1:3" s="441" customFormat="1" ht="12" customHeight="1">
      <c r="A24" s="14" t="s">
        <v>172</v>
      </c>
      <c r="B24" s="443" t="s">
        <v>266</v>
      </c>
      <c r="C24" s="315">
        <v>6222000</v>
      </c>
    </row>
    <row r="25" spans="1:3" s="591" customFormat="1" ht="12" customHeight="1" thickBot="1">
      <c r="A25" s="588" t="s">
        <v>173</v>
      </c>
      <c r="B25" s="589" t="s">
        <v>571</v>
      </c>
      <c r="C25" s="590">
        <v>6222000</v>
      </c>
    </row>
    <row r="26" spans="1:3" s="441" customFormat="1" ht="12" customHeight="1" thickBot="1">
      <c r="A26" s="20" t="s">
        <v>174</v>
      </c>
      <c r="B26" s="21" t="s">
        <v>552</v>
      </c>
      <c r="C26" s="319">
        <f>SUM(C27:C33)</f>
        <v>49454230</v>
      </c>
    </row>
    <row r="27" spans="1:3" s="441" customFormat="1" ht="12" customHeight="1">
      <c r="A27" s="15" t="s">
        <v>269</v>
      </c>
      <c r="B27" s="442" t="s">
        <v>625</v>
      </c>
      <c r="C27" s="316">
        <v>8500000</v>
      </c>
    </row>
    <row r="28" spans="1:3" s="441" customFormat="1" ht="12" customHeight="1">
      <c r="A28" s="14" t="s">
        <v>270</v>
      </c>
      <c r="B28" s="443" t="s">
        <v>557</v>
      </c>
      <c r="C28" s="315">
        <v>200000</v>
      </c>
    </row>
    <row r="29" spans="1:3" s="441" customFormat="1" ht="12" customHeight="1">
      <c r="A29" s="14" t="s">
        <v>271</v>
      </c>
      <c r="B29" s="443" t="s">
        <v>558</v>
      </c>
      <c r="C29" s="315">
        <v>34000000</v>
      </c>
    </row>
    <row r="30" spans="1:3" s="441" customFormat="1" ht="12" customHeight="1">
      <c r="A30" s="14" t="s">
        <v>272</v>
      </c>
      <c r="B30" s="443" t="s">
        <v>626</v>
      </c>
      <c r="C30" s="315">
        <v>4230</v>
      </c>
    </row>
    <row r="31" spans="1:3" s="441" customFormat="1" ht="12" customHeight="1">
      <c r="A31" s="14" t="s">
        <v>553</v>
      </c>
      <c r="B31" s="443" t="s">
        <v>273</v>
      </c>
      <c r="C31" s="315">
        <v>6200000</v>
      </c>
    </row>
    <row r="32" spans="1:3" s="441" customFormat="1" ht="12" customHeight="1">
      <c r="A32" s="14" t="s">
        <v>554</v>
      </c>
      <c r="B32" s="443" t="s">
        <v>274</v>
      </c>
      <c r="C32" s="315"/>
    </row>
    <row r="33" spans="1:3" s="441" customFormat="1" ht="12" customHeight="1" thickBot="1">
      <c r="A33" s="16" t="s">
        <v>555</v>
      </c>
      <c r="B33" s="542" t="s">
        <v>275</v>
      </c>
      <c r="C33" s="317">
        <v>550000</v>
      </c>
    </row>
    <row r="34" spans="1:3" s="441" customFormat="1" ht="12" customHeight="1" thickBot="1">
      <c r="A34" s="20" t="s">
        <v>23</v>
      </c>
      <c r="B34" s="21" t="s">
        <v>435</v>
      </c>
      <c r="C34" s="313">
        <v>25693810</v>
      </c>
    </row>
    <row r="35" spans="1:3" s="441" customFormat="1" ht="12" customHeight="1">
      <c r="A35" s="15" t="s">
        <v>92</v>
      </c>
      <c r="B35" s="442" t="s">
        <v>278</v>
      </c>
      <c r="C35" s="316">
        <v>472440</v>
      </c>
    </row>
    <row r="36" spans="1:3" s="441" customFormat="1" ht="12" customHeight="1">
      <c r="A36" s="14" t="s">
        <v>93</v>
      </c>
      <c r="B36" s="443" t="s">
        <v>279</v>
      </c>
      <c r="C36" s="315">
        <v>196850</v>
      </c>
    </row>
    <row r="37" spans="1:3" s="441" customFormat="1" ht="12" customHeight="1">
      <c r="A37" s="14" t="s">
        <v>94</v>
      </c>
      <c r="B37" s="443" t="s">
        <v>280</v>
      </c>
      <c r="C37" s="315"/>
    </row>
    <row r="38" spans="1:3" s="441" customFormat="1" ht="12" customHeight="1">
      <c r="A38" s="14" t="s">
        <v>176</v>
      </c>
      <c r="B38" s="443" t="s">
        <v>281</v>
      </c>
      <c r="C38" s="315">
        <v>7457600</v>
      </c>
    </row>
    <row r="39" spans="1:3" s="441" customFormat="1" ht="12" customHeight="1">
      <c r="A39" s="14" t="s">
        <v>177</v>
      </c>
      <c r="B39" s="443" t="s">
        <v>282</v>
      </c>
      <c r="C39" s="315">
        <v>13020297</v>
      </c>
    </row>
    <row r="40" spans="1:3" s="441" customFormat="1" ht="12" customHeight="1">
      <c r="A40" s="14" t="s">
        <v>178</v>
      </c>
      <c r="B40" s="443" t="s">
        <v>283</v>
      </c>
      <c r="C40" s="315">
        <v>4546623</v>
      </c>
    </row>
    <row r="41" spans="1:3" s="441" customFormat="1" ht="12" customHeight="1">
      <c r="A41" s="14" t="s">
        <v>179</v>
      </c>
      <c r="B41" s="443" t="s">
        <v>284</v>
      </c>
      <c r="C41" s="315"/>
    </row>
    <row r="42" spans="1:3" s="441" customFormat="1" ht="12" customHeight="1">
      <c r="A42" s="14" t="s">
        <v>180</v>
      </c>
      <c r="B42" s="443" t="s">
        <v>560</v>
      </c>
      <c r="C42" s="315"/>
    </row>
    <row r="43" spans="1:3" s="441" customFormat="1" ht="12" customHeight="1">
      <c r="A43" s="14" t="s">
        <v>276</v>
      </c>
      <c r="B43" s="443" t="s">
        <v>286</v>
      </c>
      <c r="C43" s="318"/>
    </row>
    <row r="44" spans="1:3" s="441" customFormat="1" ht="12" customHeight="1">
      <c r="A44" s="16" t="s">
        <v>277</v>
      </c>
      <c r="B44" s="444" t="s">
        <v>437</v>
      </c>
      <c r="C44" s="428"/>
    </row>
    <row r="45" spans="1:3" s="441" customFormat="1" ht="12" customHeight="1" thickBot="1">
      <c r="A45" s="16" t="s">
        <v>436</v>
      </c>
      <c r="B45" s="310" t="s">
        <v>287</v>
      </c>
      <c r="C45" s="428"/>
    </row>
    <row r="46" spans="1:3" s="441" customFormat="1" ht="12" customHeight="1" thickBot="1">
      <c r="A46" s="20" t="s">
        <v>24</v>
      </c>
      <c r="B46" s="21" t="s">
        <v>288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292</v>
      </c>
      <c r="C47" s="486"/>
    </row>
    <row r="48" spans="1:3" s="441" customFormat="1" ht="12" customHeight="1">
      <c r="A48" s="14" t="s">
        <v>96</v>
      </c>
      <c r="B48" s="443" t="s">
        <v>293</v>
      </c>
      <c r="C48" s="318"/>
    </row>
    <row r="49" spans="1:3" s="441" customFormat="1" ht="12" customHeight="1">
      <c r="A49" s="14" t="s">
        <v>289</v>
      </c>
      <c r="B49" s="443" t="s">
        <v>294</v>
      </c>
      <c r="C49" s="318"/>
    </row>
    <row r="50" spans="1:3" s="441" customFormat="1" ht="12" customHeight="1">
      <c r="A50" s="14" t="s">
        <v>290</v>
      </c>
      <c r="B50" s="443" t="s">
        <v>295</v>
      </c>
      <c r="C50" s="318"/>
    </row>
    <row r="51" spans="1:3" s="441" customFormat="1" ht="12" customHeight="1" thickBot="1">
      <c r="A51" s="16" t="s">
        <v>291</v>
      </c>
      <c r="B51" s="310" t="s">
        <v>296</v>
      </c>
      <c r="C51" s="428"/>
    </row>
    <row r="52" spans="1:3" s="441" customFormat="1" ht="12" customHeight="1" thickBot="1">
      <c r="A52" s="20" t="s">
        <v>181</v>
      </c>
      <c r="B52" s="21" t="s">
        <v>297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298</v>
      </c>
      <c r="C53" s="316"/>
    </row>
    <row r="54" spans="1:3" s="441" customFormat="1" ht="12" customHeight="1">
      <c r="A54" s="14" t="s">
        <v>98</v>
      </c>
      <c r="B54" s="443" t="s">
        <v>428</v>
      </c>
      <c r="C54" s="315"/>
    </row>
    <row r="55" spans="1:3" s="441" customFormat="1" ht="12" customHeight="1">
      <c r="A55" s="14" t="s">
        <v>301</v>
      </c>
      <c r="B55" s="443" t="s">
        <v>299</v>
      </c>
      <c r="C55" s="315"/>
    </row>
    <row r="56" spans="1:3" s="441" customFormat="1" ht="12" customHeight="1" thickBot="1">
      <c r="A56" s="16" t="s">
        <v>302</v>
      </c>
      <c r="B56" s="310" t="s">
        <v>300</v>
      </c>
      <c r="C56" s="317"/>
    </row>
    <row r="57" spans="1:3" s="441" customFormat="1" ht="12" customHeight="1" thickBot="1">
      <c r="A57" s="20" t="s">
        <v>26</v>
      </c>
      <c r="B57" s="308" t="s">
        <v>303</v>
      </c>
      <c r="C57" s="313">
        <f>SUM(C58:C60)</f>
        <v>15000000</v>
      </c>
    </row>
    <row r="58" spans="1:3" s="441" customFormat="1" ht="12" customHeight="1">
      <c r="A58" s="15" t="s">
        <v>182</v>
      </c>
      <c r="B58" s="442" t="s">
        <v>305</v>
      </c>
      <c r="C58" s="318"/>
    </row>
    <row r="59" spans="1:3" s="441" customFormat="1" ht="12" customHeight="1">
      <c r="A59" s="14" t="s">
        <v>183</v>
      </c>
      <c r="B59" s="443" t="s">
        <v>429</v>
      </c>
      <c r="C59" s="318"/>
    </row>
    <row r="60" spans="1:3" s="441" customFormat="1" ht="12" customHeight="1">
      <c r="A60" s="14" t="s">
        <v>231</v>
      </c>
      <c r="B60" s="443" t="s">
        <v>306</v>
      </c>
      <c r="C60" s="318">
        <v>15000000</v>
      </c>
    </row>
    <row r="61" spans="1:3" s="441" customFormat="1" ht="12" customHeight="1" thickBot="1">
      <c r="A61" s="16" t="s">
        <v>304</v>
      </c>
      <c r="B61" s="310" t="s">
        <v>307</v>
      </c>
      <c r="C61" s="318"/>
    </row>
    <row r="62" spans="1:3" s="441" customFormat="1" ht="12" customHeight="1" thickBot="1">
      <c r="A62" s="514" t="s">
        <v>477</v>
      </c>
      <c r="B62" s="21" t="s">
        <v>308</v>
      </c>
      <c r="C62" s="319">
        <f>+C5+C12+C19+C26+C34+C46+C52+C57</f>
        <v>351325670</v>
      </c>
    </row>
    <row r="63" spans="1:3" s="441" customFormat="1" ht="12" customHeight="1" thickBot="1">
      <c r="A63" s="489" t="s">
        <v>309</v>
      </c>
      <c r="B63" s="308" t="s">
        <v>310</v>
      </c>
      <c r="C63" s="313">
        <f>SUM(C64:C66)</f>
        <v>0</v>
      </c>
    </row>
    <row r="64" spans="1:3" s="441" customFormat="1" ht="12" customHeight="1">
      <c r="A64" s="15" t="s">
        <v>338</v>
      </c>
      <c r="B64" s="442" t="s">
        <v>311</v>
      </c>
      <c r="C64" s="318"/>
    </row>
    <row r="65" spans="1:3" s="441" customFormat="1" ht="12" customHeight="1">
      <c r="A65" s="14" t="s">
        <v>347</v>
      </c>
      <c r="B65" s="443" t="s">
        <v>312</v>
      </c>
      <c r="C65" s="318"/>
    </row>
    <row r="66" spans="1:3" s="441" customFormat="1" ht="12" customHeight="1" thickBot="1">
      <c r="A66" s="16" t="s">
        <v>348</v>
      </c>
      <c r="B66" s="508" t="s">
        <v>572</v>
      </c>
      <c r="C66" s="318"/>
    </row>
    <row r="67" spans="1:3" s="441" customFormat="1" ht="12" customHeight="1" thickBot="1">
      <c r="A67" s="489" t="s">
        <v>314</v>
      </c>
      <c r="B67" s="308" t="s">
        <v>315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316</v>
      </c>
      <c r="C68" s="318"/>
    </row>
    <row r="69" spans="1:3" s="441" customFormat="1" ht="12" customHeight="1">
      <c r="A69" s="14" t="s">
        <v>151</v>
      </c>
      <c r="B69" s="443" t="s">
        <v>573</v>
      </c>
      <c r="C69" s="318"/>
    </row>
    <row r="70" spans="1:3" s="441" customFormat="1" ht="12" customHeight="1">
      <c r="A70" s="14" t="s">
        <v>339</v>
      </c>
      <c r="B70" s="443" t="s">
        <v>317</v>
      </c>
      <c r="C70" s="318"/>
    </row>
    <row r="71" spans="1:3" s="441" customFormat="1" ht="12" customHeight="1" thickBot="1">
      <c r="A71" s="16" t="s">
        <v>340</v>
      </c>
      <c r="B71" s="310" t="s">
        <v>574</v>
      </c>
      <c r="C71" s="318"/>
    </row>
    <row r="72" spans="1:3" s="441" customFormat="1" ht="12" customHeight="1" thickBot="1">
      <c r="A72" s="489" t="s">
        <v>318</v>
      </c>
      <c r="B72" s="308" t="s">
        <v>319</v>
      </c>
      <c r="C72" s="313">
        <f>SUM(C73:C74)</f>
        <v>88337964</v>
      </c>
    </row>
    <row r="73" spans="1:3" s="441" customFormat="1" ht="12" customHeight="1">
      <c r="A73" s="15" t="s">
        <v>341</v>
      </c>
      <c r="B73" s="442" t="s">
        <v>320</v>
      </c>
      <c r="C73" s="318">
        <v>88337964</v>
      </c>
    </row>
    <row r="74" spans="1:3" s="441" customFormat="1" ht="12" customHeight="1" thickBot="1">
      <c r="A74" s="16" t="s">
        <v>342</v>
      </c>
      <c r="B74" s="310" t="s">
        <v>321</v>
      </c>
      <c r="C74" s="318"/>
    </row>
    <row r="75" spans="1:3" s="441" customFormat="1" ht="12" customHeight="1" thickBot="1">
      <c r="A75" s="489" t="s">
        <v>322</v>
      </c>
      <c r="B75" s="308" t="s">
        <v>323</v>
      </c>
      <c r="C75" s="313">
        <f>SUM(C76:C78)</f>
        <v>0</v>
      </c>
    </row>
    <row r="76" spans="1:3" s="441" customFormat="1" ht="12" customHeight="1">
      <c r="A76" s="15" t="s">
        <v>343</v>
      </c>
      <c r="B76" s="442" t="s">
        <v>324</v>
      </c>
      <c r="C76" s="318"/>
    </row>
    <row r="77" spans="1:3" s="441" customFormat="1" ht="12" customHeight="1">
      <c r="A77" s="14" t="s">
        <v>344</v>
      </c>
      <c r="B77" s="443" t="s">
        <v>325</v>
      </c>
      <c r="C77" s="318"/>
    </row>
    <row r="78" spans="1:3" s="441" customFormat="1" ht="12" customHeight="1" thickBot="1">
      <c r="A78" s="18" t="s">
        <v>345</v>
      </c>
      <c r="B78" s="592" t="s">
        <v>575</v>
      </c>
      <c r="C78" s="593"/>
    </row>
    <row r="79" spans="1:3" s="441" customFormat="1" ht="12" customHeight="1" thickBot="1">
      <c r="A79" s="489" t="s">
        <v>326</v>
      </c>
      <c r="B79" s="308" t="s">
        <v>346</v>
      </c>
      <c r="C79" s="313">
        <f>SUM(C80:C83)</f>
        <v>0</v>
      </c>
    </row>
    <row r="80" spans="1:3" s="441" customFormat="1" ht="12" customHeight="1">
      <c r="A80" s="446" t="s">
        <v>327</v>
      </c>
      <c r="B80" s="442" t="s">
        <v>328</v>
      </c>
      <c r="C80" s="318"/>
    </row>
    <row r="81" spans="1:3" s="441" customFormat="1" ht="12" customHeight="1">
      <c r="A81" s="447" t="s">
        <v>329</v>
      </c>
      <c r="B81" s="443" t="s">
        <v>330</v>
      </c>
      <c r="C81" s="318"/>
    </row>
    <row r="82" spans="1:3" s="441" customFormat="1" ht="12" customHeight="1">
      <c r="A82" s="447" t="s">
        <v>331</v>
      </c>
      <c r="B82" s="443" t="s">
        <v>332</v>
      </c>
      <c r="C82" s="318"/>
    </row>
    <row r="83" spans="1:3" s="441" customFormat="1" ht="12" customHeight="1" thickBot="1">
      <c r="A83" s="448" t="s">
        <v>333</v>
      </c>
      <c r="B83" s="310" t="s">
        <v>334</v>
      </c>
      <c r="C83" s="318"/>
    </row>
    <row r="84" spans="1:3" s="441" customFormat="1" ht="12" customHeight="1" thickBot="1">
      <c r="A84" s="489" t="s">
        <v>335</v>
      </c>
      <c r="B84" s="308" t="s">
        <v>476</v>
      </c>
      <c r="C84" s="487"/>
    </row>
    <row r="85" spans="1:3" s="441" customFormat="1" ht="13.5" customHeight="1" thickBot="1">
      <c r="A85" s="489" t="s">
        <v>337</v>
      </c>
      <c r="B85" s="308" t="s">
        <v>336</v>
      </c>
      <c r="C85" s="487"/>
    </row>
    <row r="86" spans="1:3" s="441" customFormat="1" ht="15.75" customHeight="1" thickBot="1">
      <c r="A86" s="489" t="s">
        <v>349</v>
      </c>
      <c r="B86" s="449" t="s">
        <v>479</v>
      </c>
      <c r="C86" s="319">
        <f>+C63+C67+C72+C75+C79+C85+C84</f>
        <v>88337964</v>
      </c>
    </row>
    <row r="87" spans="1:3" s="441" customFormat="1" ht="16.5" customHeight="1" thickBot="1">
      <c r="A87" s="490" t="s">
        <v>478</v>
      </c>
      <c r="B87" s="450" t="s">
        <v>480</v>
      </c>
      <c r="C87" s="319">
        <f>+C62+C86</f>
        <v>439663634</v>
      </c>
    </row>
    <row r="88" spans="1:3" s="441" customFormat="1" ht="83.25" customHeight="1">
      <c r="A88" s="5"/>
      <c r="B88" s="6"/>
      <c r="C88" s="320"/>
    </row>
    <row r="89" spans="1:3" ht="16.5" customHeight="1">
      <c r="A89" s="631" t="s">
        <v>48</v>
      </c>
      <c r="B89" s="631"/>
      <c r="C89" s="631"/>
    </row>
    <row r="90" spans="1:3" s="451" customFormat="1" ht="16.5" customHeight="1" thickBot="1">
      <c r="A90" s="633" t="s">
        <v>154</v>
      </c>
      <c r="B90" s="63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494</v>
      </c>
      <c r="C92" s="34" t="s">
        <v>495</v>
      </c>
    </row>
    <row r="93" spans="1:3" ht="12" customHeight="1" thickBot="1">
      <c r="A93" s="22" t="s">
        <v>19</v>
      </c>
      <c r="B93" s="28" t="s">
        <v>438</v>
      </c>
      <c r="C93" s="312">
        <f>C94+C95+C96+C97+C98+C111</f>
        <v>341016761</v>
      </c>
    </row>
    <row r="94" spans="1:3" ht="12" customHeight="1">
      <c r="A94" s="17" t="s">
        <v>99</v>
      </c>
      <c r="B94" s="10" t="s">
        <v>50</v>
      </c>
      <c r="C94" s="314">
        <v>156095229</v>
      </c>
    </row>
    <row r="95" spans="1:3" ht="12" customHeight="1">
      <c r="A95" s="14" t="s">
        <v>100</v>
      </c>
      <c r="B95" s="8" t="s">
        <v>184</v>
      </c>
      <c r="C95" s="315">
        <v>28174597</v>
      </c>
    </row>
    <row r="96" spans="1:3" ht="12" customHeight="1">
      <c r="A96" s="14" t="s">
        <v>101</v>
      </c>
      <c r="B96" s="8" t="s">
        <v>141</v>
      </c>
      <c r="C96" s="317">
        <v>110633730</v>
      </c>
    </row>
    <row r="97" spans="1:3" ht="12" customHeight="1">
      <c r="A97" s="14" t="s">
        <v>102</v>
      </c>
      <c r="B97" s="11" t="s">
        <v>185</v>
      </c>
      <c r="C97" s="317">
        <v>21232250</v>
      </c>
    </row>
    <row r="98" spans="1:3" ht="12" customHeight="1">
      <c r="A98" s="14" t="s">
        <v>113</v>
      </c>
      <c r="B98" s="19" t="s">
        <v>186</v>
      </c>
      <c r="C98" s="317">
        <v>15280955</v>
      </c>
    </row>
    <row r="99" spans="1:3" ht="12" customHeight="1">
      <c r="A99" s="14" t="s">
        <v>103</v>
      </c>
      <c r="B99" s="8" t="s">
        <v>443</v>
      </c>
      <c r="C99" s="317"/>
    </row>
    <row r="100" spans="1:3" ht="12" customHeight="1">
      <c r="A100" s="14" t="s">
        <v>104</v>
      </c>
      <c r="B100" s="151" t="s">
        <v>442</v>
      </c>
      <c r="C100" s="317"/>
    </row>
    <row r="101" spans="1:3" ht="12" customHeight="1">
      <c r="A101" s="14" t="s">
        <v>114</v>
      </c>
      <c r="B101" s="151" t="s">
        <v>441</v>
      </c>
      <c r="C101" s="317"/>
    </row>
    <row r="102" spans="1:3" ht="12" customHeight="1">
      <c r="A102" s="14" t="s">
        <v>115</v>
      </c>
      <c r="B102" s="149" t="s">
        <v>352</v>
      </c>
      <c r="C102" s="317"/>
    </row>
    <row r="103" spans="1:3" ht="12" customHeight="1">
      <c r="A103" s="14" t="s">
        <v>116</v>
      </c>
      <c r="B103" s="150" t="s">
        <v>353</v>
      </c>
      <c r="C103" s="317"/>
    </row>
    <row r="104" spans="1:3" ht="12" customHeight="1">
      <c r="A104" s="14" t="s">
        <v>117</v>
      </c>
      <c r="B104" s="150" t="s">
        <v>354</v>
      </c>
      <c r="C104" s="317"/>
    </row>
    <row r="105" spans="1:3" ht="12" customHeight="1">
      <c r="A105" s="14" t="s">
        <v>119</v>
      </c>
      <c r="B105" s="149" t="s">
        <v>355</v>
      </c>
      <c r="C105" s="317">
        <v>4754065</v>
      </c>
    </row>
    <row r="106" spans="1:3" ht="12" customHeight="1">
      <c r="A106" s="14" t="s">
        <v>187</v>
      </c>
      <c r="B106" s="149" t="s">
        <v>356</v>
      </c>
      <c r="C106" s="317"/>
    </row>
    <row r="107" spans="1:3" ht="12" customHeight="1">
      <c r="A107" s="14" t="s">
        <v>350</v>
      </c>
      <c r="B107" s="150" t="s">
        <v>357</v>
      </c>
      <c r="C107" s="317"/>
    </row>
    <row r="108" spans="1:3" ht="12" customHeight="1">
      <c r="A108" s="13" t="s">
        <v>351</v>
      </c>
      <c r="B108" s="151" t="s">
        <v>358</v>
      </c>
      <c r="C108" s="317"/>
    </row>
    <row r="109" spans="1:3" ht="12" customHeight="1">
      <c r="A109" s="14" t="s">
        <v>439</v>
      </c>
      <c r="B109" s="151" t="s">
        <v>359</v>
      </c>
      <c r="C109" s="317"/>
    </row>
    <row r="110" spans="1:3" ht="12" customHeight="1">
      <c r="A110" s="16" t="s">
        <v>440</v>
      </c>
      <c r="B110" s="151" t="s">
        <v>360</v>
      </c>
      <c r="C110" s="317">
        <v>10526890</v>
      </c>
    </row>
    <row r="111" spans="1:3" ht="12" customHeight="1">
      <c r="A111" s="14" t="s">
        <v>444</v>
      </c>
      <c r="B111" s="11" t="s">
        <v>51</v>
      </c>
      <c r="C111" s="315">
        <v>9600000</v>
      </c>
    </row>
    <row r="112" spans="1:3" ht="12" customHeight="1">
      <c r="A112" s="14" t="s">
        <v>445</v>
      </c>
      <c r="B112" s="8" t="s">
        <v>447</v>
      </c>
      <c r="C112" s="315">
        <v>5000000</v>
      </c>
    </row>
    <row r="113" spans="1:3" ht="12" customHeight="1" thickBot="1">
      <c r="A113" s="18" t="s">
        <v>446</v>
      </c>
      <c r="B113" s="512" t="s">
        <v>448</v>
      </c>
      <c r="C113" s="321">
        <v>4600000</v>
      </c>
    </row>
    <row r="114" spans="1:3" ht="12" customHeight="1" thickBot="1">
      <c r="A114" s="509" t="s">
        <v>20</v>
      </c>
      <c r="B114" s="510" t="s">
        <v>361</v>
      </c>
      <c r="C114" s="511">
        <f>+C115+C117+C119</f>
        <v>92364516</v>
      </c>
    </row>
    <row r="115" spans="1:3" ht="12" customHeight="1">
      <c r="A115" s="15" t="s">
        <v>105</v>
      </c>
      <c r="B115" s="8" t="s">
        <v>230</v>
      </c>
      <c r="C115" s="316">
        <v>7722000</v>
      </c>
    </row>
    <row r="116" spans="1:3" ht="12" customHeight="1">
      <c r="A116" s="15" t="s">
        <v>106</v>
      </c>
      <c r="B116" s="12" t="s">
        <v>365</v>
      </c>
      <c r="C116" s="316">
        <v>6222000</v>
      </c>
    </row>
    <row r="117" spans="1:3" ht="12" customHeight="1">
      <c r="A117" s="15" t="s">
        <v>107</v>
      </c>
      <c r="B117" s="12" t="s">
        <v>188</v>
      </c>
      <c r="C117" s="315">
        <v>84642516</v>
      </c>
    </row>
    <row r="118" spans="1:3" ht="12" customHeight="1">
      <c r="A118" s="15" t="s">
        <v>108</v>
      </c>
      <c r="B118" s="12" t="s">
        <v>366</v>
      </c>
      <c r="C118" s="280">
        <v>60800000</v>
      </c>
    </row>
    <row r="119" spans="1:3" ht="12" customHeight="1">
      <c r="A119" s="15" t="s">
        <v>109</v>
      </c>
      <c r="B119" s="310" t="s">
        <v>577</v>
      </c>
      <c r="C119" s="280"/>
    </row>
    <row r="120" spans="1:3" ht="12" customHeight="1">
      <c r="A120" s="15" t="s">
        <v>118</v>
      </c>
      <c r="B120" s="309" t="s">
        <v>430</v>
      </c>
      <c r="C120" s="280"/>
    </row>
    <row r="121" spans="1:3" ht="12" customHeight="1">
      <c r="A121" s="15" t="s">
        <v>120</v>
      </c>
      <c r="B121" s="438" t="s">
        <v>371</v>
      </c>
      <c r="C121" s="280"/>
    </row>
    <row r="122" spans="1:3" ht="15.75">
      <c r="A122" s="15" t="s">
        <v>189</v>
      </c>
      <c r="B122" s="150" t="s">
        <v>354</v>
      </c>
      <c r="C122" s="280"/>
    </row>
    <row r="123" spans="1:3" ht="12" customHeight="1">
      <c r="A123" s="15" t="s">
        <v>190</v>
      </c>
      <c r="B123" s="150" t="s">
        <v>370</v>
      </c>
      <c r="C123" s="280"/>
    </row>
    <row r="124" spans="1:3" ht="12" customHeight="1">
      <c r="A124" s="15" t="s">
        <v>191</v>
      </c>
      <c r="B124" s="150" t="s">
        <v>369</v>
      </c>
      <c r="C124" s="280"/>
    </row>
    <row r="125" spans="1:3" ht="12" customHeight="1">
      <c r="A125" s="15" t="s">
        <v>362</v>
      </c>
      <c r="B125" s="150" t="s">
        <v>357</v>
      </c>
      <c r="C125" s="280"/>
    </row>
    <row r="126" spans="1:3" ht="12" customHeight="1">
      <c r="A126" s="15" t="s">
        <v>363</v>
      </c>
      <c r="B126" s="150" t="s">
        <v>368</v>
      </c>
      <c r="C126" s="280"/>
    </row>
    <row r="127" spans="1:3" ht="16.5" thickBot="1">
      <c r="A127" s="13" t="s">
        <v>364</v>
      </c>
      <c r="B127" s="150" t="s">
        <v>367</v>
      </c>
      <c r="C127" s="282"/>
    </row>
    <row r="128" spans="1:3" ht="12" customHeight="1" thickBot="1">
      <c r="A128" s="20" t="s">
        <v>21</v>
      </c>
      <c r="B128" s="130" t="s">
        <v>449</v>
      </c>
      <c r="C128" s="313">
        <f>+C93+C114</f>
        <v>433381277</v>
      </c>
    </row>
    <row r="129" spans="1:3" ht="12" customHeight="1" thickBot="1">
      <c r="A129" s="20" t="s">
        <v>22</v>
      </c>
      <c r="B129" s="130" t="s">
        <v>450</v>
      </c>
      <c r="C129" s="313">
        <f>+C130+C131+C132</f>
        <v>0</v>
      </c>
    </row>
    <row r="130" spans="1:3" ht="12" customHeight="1">
      <c r="A130" s="15" t="s">
        <v>269</v>
      </c>
      <c r="B130" s="12" t="s">
        <v>457</v>
      </c>
      <c r="C130" s="280"/>
    </row>
    <row r="131" spans="1:3" ht="12" customHeight="1">
      <c r="A131" s="15" t="s">
        <v>270</v>
      </c>
      <c r="B131" s="12" t="s">
        <v>458</v>
      </c>
      <c r="C131" s="280"/>
    </row>
    <row r="132" spans="1:3" ht="12" customHeight="1" thickBot="1">
      <c r="A132" s="13" t="s">
        <v>271</v>
      </c>
      <c r="B132" s="12" t="s">
        <v>459</v>
      </c>
      <c r="C132" s="280"/>
    </row>
    <row r="133" spans="1:3" ht="12" customHeight="1" thickBot="1">
      <c r="A133" s="20" t="s">
        <v>23</v>
      </c>
      <c r="B133" s="130" t="s">
        <v>451</v>
      </c>
      <c r="C133" s="313">
        <f>SUM(C134:C139)</f>
        <v>0</v>
      </c>
    </row>
    <row r="134" spans="1:3" ht="12" customHeight="1">
      <c r="A134" s="15" t="s">
        <v>92</v>
      </c>
      <c r="B134" s="9" t="s">
        <v>460</v>
      </c>
      <c r="C134" s="280"/>
    </row>
    <row r="135" spans="1:3" ht="12" customHeight="1">
      <c r="A135" s="15" t="s">
        <v>93</v>
      </c>
      <c r="B135" s="9" t="s">
        <v>452</v>
      </c>
      <c r="C135" s="280"/>
    </row>
    <row r="136" spans="1:3" ht="12" customHeight="1">
      <c r="A136" s="15" t="s">
        <v>94</v>
      </c>
      <c r="B136" s="9" t="s">
        <v>453</v>
      </c>
      <c r="C136" s="280"/>
    </row>
    <row r="137" spans="1:3" ht="12" customHeight="1">
      <c r="A137" s="15" t="s">
        <v>176</v>
      </c>
      <c r="B137" s="9" t="s">
        <v>454</v>
      </c>
      <c r="C137" s="280"/>
    </row>
    <row r="138" spans="1:3" ht="12" customHeight="1">
      <c r="A138" s="15" t="s">
        <v>177</v>
      </c>
      <c r="B138" s="9" t="s">
        <v>455</v>
      </c>
      <c r="C138" s="280"/>
    </row>
    <row r="139" spans="1:3" ht="12" customHeight="1" thickBot="1">
      <c r="A139" s="13" t="s">
        <v>178</v>
      </c>
      <c r="B139" s="9" t="s">
        <v>456</v>
      </c>
      <c r="C139" s="280"/>
    </row>
    <row r="140" spans="1:3" ht="12" customHeight="1" thickBot="1">
      <c r="A140" s="20" t="s">
        <v>24</v>
      </c>
      <c r="B140" s="130" t="s">
        <v>464</v>
      </c>
      <c r="C140" s="319">
        <f>+C141+C142+C143+C144</f>
        <v>6282357</v>
      </c>
    </row>
    <row r="141" spans="1:3" ht="12" customHeight="1">
      <c r="A141" s="15" t="s">
        <v>95</v>
      </c>
      <c r="B141" s="9" t="s">
        <v>372</v>
      </c>
      <c r="C141" s="280"/>
    </row>
    <row r="142" spans="1:3" ht="12" customHeight="1">
      <c r="A142" s="15" t="s">
        <v>96</v>
      </c>
      <c r="B142" s="9" t="s">
        <v>373</v>
      </c>
      <c r="C142" s="280">
        <v>6282357</v>
      </c>
    </row>
    <row r="143" spans="1:3" ht="12" customHeight="1">
      <c r="A143" s="15" t="s">
        <v>289</v>
      </c>
      <c r="B143" s="9" t="s">
        <v>465</v>
      </c>
      <c r="C143" s="280"/>
    </row>
    <row r="144" spans="1:3" ht="12" customHeight="1" thickBot="1">
      <c r="A144" s="13" t="s">
        <v>290</v>
      </c>
      <c r="B144" s="7" t="s">
        <v>392</v>
      </c>
      <c r="C144" s="280"/>
    </row>
    <row r="145" spans="1:3" ht="12" customHeight="1" thickBot="1">
      <c r="A145" s="20" t="s">
        <v>25</v>
      </c>
      <c r="B145" s="130" t="s">
        <v>466</v>
      </c>
      <c r="C145" s="322">
        <f>SUM(C146:C150)</f>
        <v>0</v>
      </c>
    </row>
    <row r="146" spans="1:3" ht="12" customHeight="1">
      <c r="A146" s="15" t="s">
        <v>97</v>
      </c>
      <c r="B146" s="9" t="s">
        <v>461</v>
      </c>
      <c r="C146" s="280"/>
    </row>
    <row r="147" spans="1:3" ht="12" customHeight="1">
      <c r="A147" s="15" t="s">
        <v>98</v>
      </c>
      <c r="B147" s="9" t="s">
        <v>468</v>
      </c>
      <c r="C147" s="280"/>
    </row>
    <row r="148" spans="1:3" ht="12" customHeight="1">
      <c r="A148" s="15" t="s">
        <v>301</v>
      </c>
      <c r="B148" s="9" t="s">
        <v>463</v>
      </c>
      <c r="C148" s="280"/>
    </row>
    <row r="149" spans="1:3" ht="12" customHeight="1">
      <c r="A149" s="15" t="s">
        <v>302</v>
      </c>
      <c r="B149" s="9" t="s">
        <v>469</v>
      </c>
      <c r="C149" s="280"/>
    </row>
    <row r="150" spans="1:3" ht="12" customHeight="1" thickBot="1">
      <c r="A150" s="15" t="s">
        <v>467</v>
      </c>
      <c r="B150" s="9" t="s">
        <v>470</v>
      </c>
      <c r="C150" s="280"/>
    </row>
    <row r="151" spans="1:3" ht="12" customHeight="1" thickBot="1">
      <c r="A151" s="20" t="s">
        <v>26</v>
      </c>
      <c r="B151" s="130" t="s">
        <v>471</v>
      </c>
      <c r="C151" s="513"/>
    </row>
    <row r="152" spans="1:3" ht="12" customHeight="1" thickBot="1">
      <c r="A152" s="20" t="s">
        <v>27</v>
      </c>
      <c r="B152" s="130" t="s">
        <v>472</v>
      </c>
      <c r="C152" s="513"/>
    </row>
    <row r="153" spans="1:9" ht="15" customHeight="1" thickBot="1">
      <c r="A153" s="20" t="s">
        <v>28</v>
      </c>
      <c r="B153" s="130" t="s">
        <v>474</v>
      </c>
      <c r="C153" s="452">
        <f>+C129+C133+C140+C145+C151+C152</f>
        <v>6282357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473</v>
      </c>
      <c r="C154" s="452">
        <f>+C128+C153</f>
        <v>439663634</v>
      </c>
    </row>
    <row r="155" ht="7.5" customHeight="1"/>
    <row r="156" spans="1:3" ht="15.75">
      <c r="A156" s="634" t="s">
        <v>374</v>
      </c>
      <c r="B156" s="634"/>
      <c r="C156" s="634"/>
    </row>
    <row r="157" spans="1:3" ht="15" customHeight="1" thickBot="1">
      <c r="A157" s="632" t="s">
        <v>155</v>
      </c>
      <c r="B157" s="632"/>
      <c r="C157" s="323" t="str">
        <f>C90</f>
        <v>Forintban!</v>
      </c>
    </row>
    <row r="158" spans="1:4" ht="13.5" customHeight="1" thickBot="1">
      <c r="A158" s="20">
        <v>1</v>
      </c>
      <c r="B158" s="27" t="s">
        <v>475</v>
      </c>
      <c r="C158" s="313"/>
      <c r="D158" s="455"/>
    </row>
    <row r="159" spans="1:3" ht="27.75" customHeight="1" thickBot="1">
      <c r="A159" s="20" t="s">
        <v>20</v>
      </c>
      <c r="B159" s="27" t="s">
        <v>481</v>
      </c>
      <c r="C159" s="313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scaleWithDoc="0" alignWithMargins="0">
    <oddHeader>&amp;C&amp;"Times New Roman CE,Félkövér"&amp;12
Berzence Nagyközség Önkormányzatának 2018. évi  költségvetésének
 összevont mérlege &amp;R&amp;"Times New Roman CE,Félkövér dőlt"&amp;11 1.1. melléklet a 2/2018. (II.27.)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D3" sqref="D3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680" t="s">
        <v>641</v>
      </c>
      <c r="B1" s="682"/>
      <c r="C1" s="682"/>
    </row>
    <row r="2" spans="1:3" s="481" customFormat="1" ht="25.5" customHeight="1">
      <c r="A2" s="432" t="s">
        <v>204</v>
      </c>
      <c r="B2" s="374" t="s">
        <v>586</v>
      </c>
      <c r="C2" s="388" t="s">
        <v>624</v>
      </c>
    </row>
    <row r="3" spans="1:3" s="481" customFormat="1" ht="24.75" thickBot="1">
      <c r="A3" s="475" t="s">
        <v>203</v>
      </c>
      <c r="B3" s="375" t="s">
        <v>419</v>
      </c>
      <c r="C3" s="389" t="s">
        <v>55</v>
      </c>
    </row>
    <row r="4" spans="1:3" s="482" customFormat="1" ht="15.75" customHeight="1" thickBot="1">
      <c r="A4" s="241"/>
      <c r="B4" s="241"/>
      <c r="C4" s="242" t="e">
        <f>'9.3. sz. mell'!C4</f>
        <v>#REF!</v>
      </c>
    </row>
    <row r="5" spans="1:3" ht="13.5" thickBot="1">
      <c r="A5" s="433" t="s">
        <v>205</v>
      </c>
      <c r="B5" s="243" t="s">
        <v>564</v>
      </c>
      <c r="C5" s="244" t="s">
        <v>56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521</v>
      </c>
      <c r="C8" s="333">
        <f>SUM(C9:C19)</f>
        <v>1000000</v>
      </c>
    </row>
    <row r="9" spans="1:3" s="390" customFormat="1" ht="12" customHeight="1">
      <c r="A9" s="476" t="s">
        <v>99</v>
      </c>
      <c r="B9" s="10" t="s">
        <v>278</v>
      </c>
      <c r="C9" s="379"/>
    </row>
    <row r="10" spans="1:3" s="390" customFormat="1" ht="12" customHeight="1">
      <c r="A10" s="477" t="s">
        <v>100</v>
      </c>
      <c r="B10" s="8" t="s">
        <v>279</v>
      </c>
      <c r="C10" s="331"/>
    </row>
    <row r="11" spans="1:3" s="390" customFormat="1" ht="12" customHeight="1">
      <c r="A11" s="477" t="s">
        <v>101</v>
      </c>
      <c r="B11" s="8" t="s">
        <v>280</v>
      </c>
      <c r="C11" s="331"/>
    </row>
    <row r="12" spans="1:3" s="390" customFormat="1" ht="12" customHeight="1">
      <c r="A12" s="477" t="s">
        <v>102</v>
      </c>
      <c r="B12" s="8" t="s">
        <v>281</v>
      </c>
      <c r="C12" s="331">
        <v>1000000</v>
      </c>
    </row>
    <row r="13" spans="1:3" s="390" customFormat="1" ht="12" customHeight="1">
      <c r="A13" s="477" t="s">
        <v>149</v>
      </c>
      <c r="B13" s="8" t="s">
        <v>282</v>
      </c>
      <c r="C13" s="331"/>
    </row>
    <row r="14" spans="1:3" s="390" customFormat="1" ht="12" customHeight="1">
      <c r="A14" s="477" t="s">
        <v>103</v>
      </c>
      <c r="B14" s="8" t="s">
        <v>401</v>
      </c>
      <c r="C14" s="331"/>
    </row>
    <row r="15" spans="1:3" s="390" customFormat="1" ht="12" customHeight="1">
      <c r="A15" s="477" t="s">
        <v>104</v>
      </c>
      <c r="B15" s="7" t="s">
        <v>402</v>
      </c>
      <c r="C15" s="331"/>
    </row>
    <row r="16" spans="1:3" s="390" customFormat="1" ht="12" customHeight="1">
      <c r="A16" s="477" t="s">
        <v>114</v>
      </c>
      <c r="B16" s="8" t="s">
        <v>285</v>
      </c>
      <c r="C16" s="380"/>
    </row>
    <row r="17" spans="1:3" s="484" customFormat="1" ht="12" customHeight="1">
      <c r="A17" s="477" t="s">
        <v>115</v>
      </c>
      <c r="B17" s="8" t="s">
        <v>286</v>
      </c>
      <c r="C17" s="331"/>
    </row>
    <row r="18" spans="1:3" s="484" customFormat="1" ht="12" customHeight="1">
      <c r="A18" s="477" t="s">
        <v>116</v>
      </c>
      <c r="B18" s="8" t="s">
        <v>437</v>
      </c>
      <c r="C18" s="332"/>
    </row>
    <row r="19" spans="1:3" s="484" customFormat="1" ht="12" customHeight="1" thickBot="1">
      <c r="A19" s="477" t="s">
        <v>117</v>
      </c>
      <c r="B19" s="7" t="s">
        <v>287</v>
      </c>
      <c r="C19" s="332"/>
    </row>
    <row r="20" spans="1:3" s="390" customFormat="1" ht="12" customHeight="1" thickBot="1">
      <c r="A20" s="206" t="s">
        <v>20</v>
      </c>
      <c r="B20" s="248" t="s">
        <v>403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259</v>
      </c>
      <c r="C21" s="331"/>
    </row>
    <row r="22" spans="1:3" s="484" customFormat="1" ht="12" customHeight="1">
      <c r="A22" s="477" t="s">
        <v>106</v>
      </c>
      <c r="B22" s="8" t="s">
        <v>404</v>
      </c>
      <c r="C22" s="331"/>
    </row>
    <row r="23" spans="1:3" s="484" customFormat="1" ht="12" customHeight="1">
      <c r="A23" s="477" t="s">
        <v>107</v>
      </c>
      <c r="B23" s="8" t="s">
        <v>405</v>
      </c>
      <c r="C23" s="331"/>
    </row>
    <row r="24" spans="1:3" s="484" customFormat="1" ht="12" customHeight="1" thickBot="1">
      <c r="A24" s="477" t="s">
        <v>108</v>
      </c>
      <c r="B24" s="8" t="s">
        <v>526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406</v>
      </c>
      <c r="C26" s="333">
        <f>+C27+C28</f>
        <v>0</v>
      </c>
    </row>
    <row r="27" spans="1:3" s="484" customFormat="1" ht="12" customHeight="1">
      <c r="A27" s="478" t="s">
        <v>269</v>
      </c>
      <c r="B27" s="479" t="s">
        <v>404</v>
      </c>
      <c r="C27" s="80"/>
    </row>
    <row r="28" spans="1:3" s="484" customFormat="1" ht="12" customHeight="1">
      <c r="A28" s="478" t="s">
        <v>270</v>
      </c>
      <c r="B28" s="480" t="s">
        <v>407</v>
      </c>
      <c r="C28" s="334"/>
    </row>
    <row r="29" spans="1:3" s="484" customFormat="1" ht="12" customHeight="1" thickBot="1">
      <c r="A29" s="477" t="s">
        <v>271</v>
      </c>
      <c r="B29" s="148" t="s">
        <v>527</v>
      </c>
      <c r="C29" s="87"/>
    </row>
    <row r="30" spans="1:3" s="484" customFormat="1" ht="12" customHeight="1" thickBot="1">
      <c r="A30" s="214" t="s">
        <v>23</v>
      </c>
      <c r="B30" s="130" t="s">
        <v>408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292</v>
      </c>
      <c r="C31" s="80"/>
    </row>
    <row r="32" spans="1:3" s="484" customFormat="1" ht="12" customHeight="1">
      <c r="A32" s="478" t="s">
        <v>93</v>
      </c>
      <c r="B32" s="480" t="s">
        <v>293</v>
      </c>
      <c r="C32" s="334"/>
    </row>
    <row r="33" spans="1:3" s="484" customFormat="1" ht="12" customHeight="1" thickBot="1">
      <c r="A33" s="477" t="s">
        <v>94</v>
      </c>
      <c r="B33" s="148" t="s">
        <v>294</v>
      </c>
      <c r="C33" s="87"/>
    </row>
    <row r="34" spans="1:3" s="390" customFormat="1" ht="12" customHeight="1" thickBot="1">
      <c r="A34" s="214" t="s">
        <v>24</v>
      </c>
      <c r="B34" s="130" t="s">
        <v>377</v>
      </c>
      <c r="C34" s="360"/>
    </row>
    <row r="35" spans="1:3" s="390" customFormat="1" ht="12" customHeight="1" thickBot="1">
      <c r="A35" s="214" t="s">
        <v>25</v>
      </c>
      <c r="B35" s="130" t="s">
        <v>409</v>
      </c>
      <c r="C35" s="381"/>
    </row>
    <row r="36" spans="1:3" s="390" customFormat="1" ht="12" customHeight="1" thickBot="1">
      <c r="A36" s="206" t="s">
        <v>26</v>
      </c>
      <c r="B36" s="130" t="s">
        <v>528</v>
      </c>
      <c r="C36" s="382">
        <f>+C8+C20+C25+C26+C30+C34+C35</f>
        <v>1000000</v>
      </c>
    </row>
    <row r="37" spans="1:3" s="390" customFormat="1" ht="12" customHeight="1" thickBot="1">
      <c r="A37" s="249" t="s">
        <v>27</v>
      </c>
      <c r="B37" s="130" t="s">
        <v>411</v>
      </c>
      <c r="C37" s="382">
        <f>+C38+C39+C40</f>
        <v>20463000</v>
      </c>
    </row>
    <row r="38" spans="1:3" s="390" customFormat="1" ht="12" customHeight="1">
      <c r="A38" s="478" t="s">
        <v>412</v>
      </c>
      <c r="B38" s="479" t="s">
        <v>237</v>
      </c>
      <c r="C38" s="80"/>
    </row>
    <row r="39" spans="1:3" s="390" customFormat="1" ht="12" customHeight="1">
      <c r="A39" s="478" t="s">
        <v>413</v>
      </c>
      <c r="B39" s="480" t="s">
        <v>2</v>
      </c>
      <c r="C39" s="334"/>
    </row>
    <row r="40" spans="1:3" s="484" customFormat="1" ht="12" customHeight="1" thickBot="1">
      <c r="A40" s="477" t="s">
        <v>414</v>
      </c>
      <c r="B40" s="148" t="s">
        <v>415</v>
      </c>
      <c r="C40" s="87">
        <v>20463000</v>
      </c>
    </row>
    <row r="41" spans="1:3" s="484" customFormat="1" ht="15" customHeight="1" thickBot="1">
      <c r="A41" s="249" t="s">
        <v>28</v>
      </c>
      <c r="B41" s="250" t="s">
        <v>416</v>
      </c>
      <c r="C41" s="385">
        <f>+C36+C37</f>
        <v>21463000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417</v>
      </c>
      <c r="C45" s="333">
        <f>SUM(C46:C50)</f>
        <v>21463000</v>
      </c>
    </row>
    <row r="46" spans="1:3" ht="12" customHeight="1">
      <c r="A46" s="477" t="s">
        <v>99</v>
      </c>
      <c r="B46" s="9" t="s">
        <v>50</v>
      </c>
      <c r="C46" s="80">
        <v>7246000</v>
      </c>
    </row>
    <row r="47" spans="1:3" ht="12" customHeight="1">
      <c r="A47" s="477" t="s">
        <v>100</v>
      </c>
      <c r="B47" s="8" t="s">
        <v>184</v>
      </c>
      <c r="C47" s="83">
        <v>1577000</v>
      </c>
    </row>
    <row r="48" spans="1:3" ht="12" customHeight="1">
      <c r="A48" s="477" t="s">
        <v>101</v>
      </c>
      <c r="B48" s="8" t="s">
        <v>141</v>
      </c>
      <c r="C48" s="83">
        <v>12640000</v>
      </c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418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230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525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531</v>
      </c>
      <c r="C57" s="386">
        <f>+C45+C51+C56</f>
        <v>21463000</v>
      </c>
    </row>
    <row r="58" ht="15" customHeight="1" thickBot="1">
      <c r="C58" s="387"/>
    </row>
    <row r="59" spans="1:3" ht="14.25" customHeight="1" thickBot="1">
      <c r="A59" s="260" t="s">
        <v>520</v>
      </c>
      <c r="B59" s="261"/>
      <c r="C59" s="127">
        <v>3</v>
      </c>
    </row>
    <row r="60" spans="1:3" ht="13.5" thickBot="1">
      <c r="A60" s="260" t="s">
        <v>206</v>
      </c>
      <c r="B60" s="261"/>
      <c r="C60" s="127"/>
    </row>
  </sheetData>
  <sheetProtection formatCells="0"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I8" sqref="I8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84" t="s">
        <v>3</v>
      </c>
      <c r="B1" s="684"/>
      <c r="C1" s="684"/>
      <c r="D1" s="684"/>
      <c r="E1" s="684"/>
      <c r="F1" s="684"/>
      <c r="G1" s="684"/>
    </row>
    <row r="3" spans="1:7" s="170" customFormat="1" ht="27" customHeight="1">
      <c r="A3" s="168" t="s">
        <v>210</v>
      </c>
      <c r="B3" s="169"/>
      <c r="C3" s="683" t="s">
        <v>603</v>
      </c>
      <c r="D3" s="683"/>
      <c r="E3" s="683"/>
      <c r="F3" s="683"/>
      <c r="G3" s="683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211</v>
      </c>
      <c r="B5" s="169"/>
      <c r="C5" s="683" t="s">
        <v>621</v>
      </c>
      <c r="D5" s="683"/>
      <c r="E5" s="683"/>
      <c r="F5" s="683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567</v>
      </c>
      <c r="B7" s="277"/>
      <c r="C7" s="601">
        <v>0</v>
      </c>
      <c r="D7" s="263"/>
      <c r="E7" s="263"/>
      <c r="F7" s="263"/>
      <c r="G7" s="263"/>
    </row>
    <row r="8" spans="1:7" s="172" customFormat="1" ht="15" customHeight="1" thickBot="1">
      <c r="A8" s="278" t="s">
        <v>212</v>
      </c>
      <c r="B8" s="277"/>
      <c r="C8" s="277"/>
      <c r="D8" s="601">
        <v>0</v>
      </c>
      <c r="E8" s="277"/>
      <c r="F8" s="277"/>
      <c r="G8" s="548"/>
    </row>
    <row r="9" spans="1:7" s="79" customFormat="1" ht="42" customHeight="1" thickBot="1">
      <c r="A9" s="203" t="s">
        <v>17</v>
      </c>
      <c r="B9" s="204" t="s">
        <v>213</v>
      </c>
      <c r="C9" s="204" t="s">
        <v>214</v>
      </c>
      <c r="D9" s="204" t="s">
        <v>215</v>
      </c>
      <c r="E9" s="204" t="s">
        <v>216</v>
      </c>
      <c r="F9" s="204" t="s">
        <v>217</v>
      </c>
      <c r="G9" s="205" t="s">
        <v>54</v>
      </c>
    </row>
    <row r="10" spans="1:7" ht="24" customHeight="1">
      <c r="A10" s="264" t="s">
        <v>19</v>
      </c>
      <c r="B10" s="212" t="s">
        <v>218</v>
      </c>
      <c r="C10" s="173"/>
      <c r="D10" s="173"/>
      <c r="E10" s="173"/>
      <c r="F10" s="173"/>
      <c r="G10" s="265">
        <f aca="true" t="shared" si="0" ref="G10:G15">SUM(C10:F10)</f>
        <v>0</v>
      </c>
    </row>
    <row r="11" spans="1:7" ht="24" customHeight="1">
      <c r="A11" s="266" t="s">
        <v>20</v>
      </c>
      <c r="B11" s="213" t="s">
        <v>219</v>
      </c>
      <c r="C11" s="174"/>
      <c r="D11" s="174"/>
      <c r="E11" s="174"/>
      <c r="F11" s="174"/>
      <c r="G11" s="267">
        <f t="shared" si="0"/>
        <v>0</v>
      </c>
    </row>
    <row r="12" spans="1:7" ht="24" customHeight="1">
      <c r="A12" s="266" t="s">
        <v>21</v>
      </c>
      <c r="B12" s="213" t="s">
        <v>220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221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222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24</v>
      </c>
      <c r="B15" s="269" t="s">
        <v>223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">
        <v>604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224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2/2018. (II.27.)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E39" sqref="E39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31" t="s">
        <v>16</v>
      </c>
      <c r="B1" s="631"/>
      <c r="C1" s="631"/>
      <c r="D1" s="631"/>
      <c r="E1" s="631"/>
    </row>
    <row r="2" spans="1:5" ht="15.75" customHeight="1" thickBot="1">
      <c r="A2" s="632" t="s">
        <v>153</v>
      </c>
      <c r="B2" s="632"/>
      <c r="D2" s="147"/>
      <c r="E2" s="323">
        <f>'10.sz.mell'!G8</f>
        <v>0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494</v>
      </c>
      <c r="B4" s="33" t="s">
        <v>495</v>
      </c>
      <c r="C4" s="33" t="s">
        <v>496</v>
      </c>
      <c r="D4" s="33" t="s">
        <v>498</v>
      </c>
      <c r="E4" s="474" t="s">
        <v>497</v>
      </c>
    </row>
    <row r="5" spans="1:5" s="1" customFormat="1" ht="12" customHeight="1" thickBot="1">
      <c r="A5" s="20" t="s">
        <v>19</v>
      </c>
      <c r="B5" s="21" t="s">
        <v>253</v>
      </c>
      <c r="C5" s="422">
        <f>+C6+C7+C8+C9+C10+C11</f>
        <v>161443555</v>
      </c>
      <c r="D5" s="422">
        <f>+D6+D7+D8+D9+D10+D11</f>
        <v>185524191</v>
      </c>
      <c r="E5" s="279">
        <f>+E6+E7+E8+E9+E10+E11</f>
        <v>179622278</v>
      </c>
    </row>
    <row r="6" spans="1:5" s="1" customFormat="1" ht="12" customHeight="1">
      <c r="A6" s="15" t="s">
        <v>99</v>
      </c>
      <c r="B6" s="442" t="s">
        <v>254</v>
      </c>
      <c r="C6" s="424">
        <v>67994798</v>
      </c>
      <c r="D6" s="424">
        <v>70571210</v>
      </c>
      <c r="E6" s="281">
        <v>71995629</v>
      </c>
    </row>
    <row r="7" spans="1:5" s="1" customFormat="1" ht="12" customHeight="1">
      <c r="A7" s="14" t="s">
        <v>100</v>
      </c>
      <c r="B7" s="443" t="s">
        <v>255</v>
      </c>
      <c r="C7" s="423">
        <v>25406300</v>
      </c>
      <c r="D7" s="423">
        <v>31400902</v>
      </c>
      <c r="E7" s="280">
        <v>29665300</v>
      </c>
    </row>
    <row r="8" spans="1:5" s="1" customFormat="1" ht="12" customHeight="1">
      <c r="A8" s="14" t="s">
        <v>101</v>
      </c>
      <c r="B8" s="443" t="s">
        <v>256</v>
      </c>
      <c r="C8" s="423">
        <v>55165062</v>
      </c>
      <c r="D8" s="423">
        <v>65065902</v>
      </c>
      <c r="E8" s="280">
        <v>62789040</v>
      </c>
    </row>
    <row r="9" spans="1:5" s="1" customFormat="1" ht="12" customHeight="1">
      <c r="A9" s="14" t="s">
        <v>102</v>
      </c>
      <c r="B9" s="443" t="s">
        <v>257</v>
      </c>
      <c r="C9" s="423">
        <v>2899020</v>
      </c>
      <c r="D9" s="423">
        <v>3197820</v>
      </c>
      <c r="E9" s="280">
        <v>3035890</v>
      </c>
    </row>
    <row r="10" spans="1:5" s="1" customFormat="1" ht="12" customHeight="1">
      <c r="A10" s="14" t="s">
        <v>149</v>
      </c>
      <c r="B10" s="309" t="s">
        <v>433</v>
      </c>
      <c r="C10" s="423">
        <v>4816983</v>
      </c>
      <c r="D10" s="423">
        <v>9609225</v>
      </c>
      <c r="E10" s="280">
        <v>12136419</v>
      </c>
    </row>
    <row r="11" spans="1:5" s="1" customFormat="1" ht="12" customHeight="1" thickBot="1">
      <c r="A11" s="16" t="s">
        <v>103</v>
      </c>
      <c r="B11" s="310" t="s">
        <v>434</v>
      </c>
      <c r="C11" s="423">
        <v>5161392</v>
      </c>
      <c r="D11" s="423">
        <v>5679132</v>
      </c>
      <c r="E11" s="280"/>
    </row>
    <row r="12" spans="1:5" s="1" customFormat="1" ht="12" customHeight="1" thickBot="1">
      <c r="A12" s="20" t="s">
        <v>20</v>
      </c>
      <c r="B12" s="308" t="s">
        <v>258</v>
      </c>
      <c r="C12" s="422">
        <f>+C13+C14+C15+C16+C17</f>
        <v>66959562</v>
      </c>
      <c r="D12" s="422">
        <f>+D13+D14+D15+D16+D17</f>
        <v>43084953</v>
      </c>
      <c r="E12" s="279">
        <f>+E13+E14+E15+E16+E17</f>
        <v>75333352</v>
      </c>
    </row>
    <row r="13" spans="1:5" s="1" customFormat="1" ht="12" customHeight="1">
      <c r="A13" s="15" t="s">
        <v>105</v>
      </c>
      <c r="B13" s="442" t="s">
        <v>259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260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424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425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261</v>
      </c>
      <c r="C17" s="423">
        <v>66959562</v>
      </c>
      <c r="D17" s="423">
        <v>43084953</v>
      </c>
      <c r="E17" s="280">
        <v>75333352</v>
      </c>
    </row>
    <row r="18" spans="1:5" s="1" customFormat="1" ht="12" customHeight="1" thickBot="1">
      <c r="A18" s="16" t="s">
        <v>118</v>
      </c>
      <c r="B18" s="310" t="s">
        <v>262</v>
      </c>
      <c r="C18" s="425"/>
      <c r="D18" s="425"/>
      <c r="E18" s="282">
        <v>44728760</v>
      </c>
    </row>
    <row r="19" spans="1:5" s="1" customFormat="1" ht="12" customHeight="1" thickBot="1">
      <c r="A19" s="20" t="s">
        <v>21</v>
      </c>
      <c r="B19" s="21" t="s">
        <v>263</v>
      </c>
      <c r="C19" s="422">
        <f>+C20+C21+C22+C23+C24</f>
        <v>82263537</v>
      </c>
      <c r="D19" s="422">
        <f>+D20+D21+D22+D23+D24</f>
        <v>60800000</v>
      </c>
      <c r="E19" s="279">
        <f>+E20+E21+E22+E23+E24</f>
        <v>6222000</v>
      </c>
    </row>
    <row r="20" spans="1:5" s="1" customFormat="1" ht="12" customHeight="1">
      <c r="A20" s="15" t="s">
        <v>88</v>
      </c>
      <c r="B20" s="442" t="s">
        <v>264</v>
      </c>
      <c r="C20" s="424">
        <v>58995309</v>
      </c>
      <c r="D20" s="424"/>
      <c r="E20" s="281"/>
    </row>
    <row r="21" spans="1:5" s="1" customFormat="1" ht="12" customHeight="1">
      <c r="A21" s="14" t="s">
        <v>89</v>
      </c>
      <c r="B21" s="443" t="s">
        <v>265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426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427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266</v>
      </c>
      <c r="C24" s="423">
        <v>23268228</v>
      </c>
      <c r="D24" s="423">
        <v>60800000</v>
      </c>
      <c r="E24" s="280">
        <v>6222000</v>
      </c>
    </row>
    <row r="25" spans="1:5" s="1" customFormat="1" ht="12" customHeight="1" thickBot="1">
      <c r="A25" s="16" t="s">
        <v>173</v>
      </c>
      <c r="B25" s="444" t="s">
        <v>267</v>
      </c>
      <c r="C25" s="425"/>
      <c r="D25" s="425">
        <v>60800000</v>
      </c>
      <c r="E25" s="282">
        <v>6222000</v>
      </c>
    </row>
    <row r="26" spans="1:5" s="1" customFormat="1" ht="12" customHeight="1" thickBot="1">
      <c r="A26" s="20" t="s">
        <v>174</v>
      </c>
      <c r="B26" s="21" t="s">
        <v>268</v>
      </c>
      <c r="C26" s="429">
        <f>SUM(C27:C33)</f>
        <v>43795420</v>
      </c>
      <c r="D26" s="429">
        <f>SUM(D27:D33)</f>
        <v>52645116</v>
      </c>
      <c r="E26" s="473">
        <f>SUM(E27:E33)</f>
        <v>49454230</v>
      </c>
    </row>
    <row r="27" spans="1:5" s="1" customFormat="1" ht="12" customHeight="1">
      <c r="A27" s="15" t="s">
        <v>269</v>
      </c>
      <c r="B27" s="442" t="s">
        <v>634</v>
      </c>
      <c r="C27" s="424">
        <v>8779681</v>
      </c>
      <c r="D27" s="424">
        <v>8782736</v>
      </c>
      <c r="E27" s="314">
        <v>8500000</v>
      </c>
    </row>
    <row r="28" spans="1:5" s="1" customFormat="1" ht="12" customHeight="1">
      <c r="A28" s="14" t="s">
        <v>270</v>
      </c>
      <c r="B28" s="443" t="s">
        <v>557</v>
      </c>
      <c r="C28" s="423">
        <v>252450</v>
      </c>
      <c r="D28" s="423"/>
      <c r="E28" s="315">
        <v>200000</v>
      </c>
    </row>
    <row r="29" spans="1:5" s="1" customFormat="1" ht="12" customHeight="1">
      <c r="A29" s="14" t="s">
        <v>271</v>
      </c>
      <c r="B29" s="443" t="s">
        <v>558</v>
      </c>
      <c r="C29" s="423">
        <v>27579517</v>
      </c>
      <c r="D29" s="423">
        <v>36634816</v>
      </c>
      <c r="E29" s="315">
        <v>34000000</v>
      </c>
    </row>
    <row r="30" spans="1:5" s="1" customFormat="1" ht="12" customHeight="1">
      <c r="A30" s="14" t="s">
        <v>272</v>
      </c>
      <c r="B30" s="443" t="s">
        <v>633</v>
      </c>
      <c r="C30" s="423">
        <v>4512</v>
      </c>
      <c r="D30" s="423">
        <v>4230</v>
      </c>
      <c r="E30" s="315">
        <v>4230</v>
      </c>
    </row>
    <row r="31" spans="1:5" s="1" customFormat="1" ht="12" customHeight="1">
      <c r="A31" s="14" t="s">
        <v>553</v>
      </c>
      <c r="B31" s="443" t="s">
        <v>273</v>
      </c>
      <c r="C31" s="423">
        <v>5851839</v>
      </c>
      <c r="D31" s="423">
        <v>6353972</v>
      </c>
      <c r="E31" s="315">
        <v>6200000</v>
      </c>
    </row>
    <row r="32" spans="1:5" s="1" customFormat="1" ht="12" customHeight="1">
      <c r="A32" s="14" t="s">
        <v>554</v>
      </c>
      <c r="B32" s="443" t="s">
        <v>274</v>
      </c>
      <c r="C32" s="423">
        <v>160860</v>
      </c>
      <c r="D32" s="423"/>
      <c r="E32" s="315"/>
    </row>
    <row r="33" spans="1:5" s="1" customFormat="1" ht="12" customHeight="1" thickBot="1">
      <c r="A33" s="16" t="s">
        <v>555</v>
      </c>
      <c r="B33" s="444" t="s">
        <v>275</v>
      </c>
      <c r="C33" s="425">
        <v>1166561</v>
      </c>
      <c r="D33" s="425">
        <v>869362</v>
      </c>
      <c r="E33" s="321">
        <v>550000</v>
      </c>
    </row>
    <row r="34" spans="1:5" s="1" customFormat="1" ht="12" customHeight="1" thickBot="1">
      <c r="A34" s="20" t="s">
        <v>23</v>
      </c>
      <c r="B34" s="21" t="s">
        <v>435</v>
      </c>
      <c r="C34" s="422">
        <f>SUM(C35:C45)</f>
        <v>40911145</v>
      </c>
      <c r="D34" s="422">
        <f>SUM(D35:D45)</f>
        <v>26308030</v>
      </c>
      <c r="E34" s="279">
        <f>SUM(E35:E45)</f>
        <v>25693810</v>
      </c>
    </row>
    <row r="35" spans="1:5" s="1" customFormat="1" ht="12" customHeight="1">
      <c r="A35" s="15" t="s">
        <v>92</v>
      </c>
      <c r="B35" s="442" t="s">
        <v>278</v>
      </c>
      <c r="C35" s="424">
        <v>991961</v>
      </c>
      <c r="D35" s="424">
        <v>1044478</v>
      </c>
      <c r="E35" s="281">
        <v>472440</v>
      </c>
    </row>
    <row r="36" spans="1:5" s="1" customFormat="1" ht="12" customHeight="1">
      <c r="A36" s="14" t="s">
        <v>93</v>
      </c>
      <c r="B36" s="443" t="s">
        <v>279</v>
      </c>
      <c r="C36" s="423">
        <v>1822804</v>
      </c>
      <c r="D36" s="423">
        <v>450536</v>
      </c>
      <c r="E36" s="280">
        <v>196850</v>
      </c>
    </row>
    <row r="37" spans="1:5" s="1" customFormat="1" ht="12" customHeight="1">
      <c r="A37" s="14" t="s">
        <v>94</v>
      </c>
      <c r="B37" s="443" t="s">
        <v>280</v>
      </c>
      <c r="C37" s="423"/>
      <c r="D37" s="423"/>
      <c r="E37" s="280"/>
    </row>
    <row r="38" spans="1:5" s="1" customFormat="1" ht="12" customHeight="1">
      <c r="A38" s="14" t="s">
        <v>176</v>
      </c>
      <c r="B38" s="443" t="s">
        <v>281</v>
      </c>
      <c r="C38" s="423">
        <v>13744552</v>
      </c>
      <c r="D38" s="423">
        <v>5101774</v>
      </c>
      <c r="E38" s="280">
        <v>7457600</v>
      </c>
    </row>
    <row r="39" spans="1:5" s="1" customFormat="1" ht="12" customHeight="1">
      <c r="A39" s="14" t="s">
        <v>177</v>
      </c>
      <c r="B39" s="443" t="s">
        <v>282</v>
      </c>
      <c r="C39" s="423">
        <v>14620056</v>
      </c>
      <c r="D39" s="423">
        <v>14467678</v>
      </c>
      <c r="E39" s="280">
        <v>13020297</v>
      </c>
    </row>
    <row r="40" spans="1:5" s="1" customFormat="1" ht="12" customHeight="1">
      <c r="A40" s="14" t="s">
        <v>178</v>
      </c>
      <c r="B40" s="443" t="s">
        <v>283</v>
      </c>
      <c r="C40" s="423">
        <v>7356061</v>
      </c>
      <c r="D40" s="423">
        <v>4433456</v>
      </c>
      <c r="E40" s="280">
        <v>4546623</v>
      </c>
    </row>
    <row r="41" spans="1:5" s="1" customFormat="1" ht="12" customHeight="1">
      <c r="A41" s="14" t="s">
        <v>179</v>
      </c>
      <c r="B41" s="443" t="s">
        <v>284</v>
      </c>
      <c r="C41" s="423"/>
      <c r="D41" s="423"/>
      <c r="E41" s="280"/>
    </row>
    <row r="42" spans="1:5" s="1" customFormat="1" ht="12" customHeight="1">
      <c r="A42" s="14" t="s">
        <v>180</v>
      </c>
      <c r="B42" s="443" t="s">
        <v>560</v>
      </c>
      <c r="C42" s="423">
        <v>89401</v>
      </c>
      <c r="D42" s="423">
        <v>2296</v>
      </c>
      <c r="E42" s="280"/>
    </row>
    <row r="43" spans="1:5" s="1" customFormat="1" ht="12" customHeight="1">
      <c r="A43" s="14" t="s">
        <v>276</v>
      </c>
      <c r="B43" s="443" t="s">
        <v>286</v>
      </c>
      <c r="C43" s="426"/>
      <c r="D43" s="426"/>
      <c r="E43" s="283"/>
    </row>
    <row r="44" spans="1:5" s="1" customFormat="1" ht="12" customHeight="1">
      <c r="A44" s="16" t="s">
        <v>277</v>
      </c>
      <c r="B44" s="444" t="s">
        <v>437</v>
      </c>
      <c r="C44" s="427"/>
      <c r="D44" s="427"/>
      <c r="E44" s="284"/>
    </row>
    <row r="45" spans="1:5" s="1" customFormat="1" ht="12" customHeight="1" thickBot="1">
      <c r="A45" s="16" t="s">
        <v>436</v>
      </c>
      <c r="B45" s="310" t="s">
        <v>287</v>
      </c>
      <c r="C45" s="427">
        <v>2286310</v>
      </c>
      <c r="D45" s="427">
        <v>807812</v>
      </c>
      <c r="E45" s="284"/>
    </row>
    <row r="46" spans="1:5" s="1" customFormat="1" ht="12" customHeight="1" thickBot="1">
      <c r="A46" s="20" t="s">
        <v>24</v>
      </c>
      <c r="B46" s="21" t="s">
        <v>288</v>
      </c>
      <c r="C46" s="422">
        <f>SUM(C47:C51)</f>
        <v>0</v>
      </c>
      <c r="D46" s="422">
        <f>SUM(D47:D51)</f>
        <v>143621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292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293</v>
      </c>
      <c r="C48" s="426"/>
      <c r="D48" s="426"/>
      <c r="E48" s="283"/>
    </row>
    <row r="49" spans="1:5" s="1" customFormat="1" ht="12" customHeight="1">
      <c r="A49" s="14" t="s">
        <v>289</v>
      </c>
      <c r="B49" s="443" t="s">
        <v>294</v>
      </c>
      <c r="C49" s="426"/>
      <c r="D49" s="426"/>
      <c r="E49" s="283"/>
    </row>
    <row r="50" spans="1:5" s="1" customFormat="1" ht="12" customHeight="1">
      <c r="A50" s="14" t="s">
        <v>290</v>
      </c>
      <c r="B50" s="443" t="s">
        <v>295</v>
      </c>
      <c r="C50" s="426"/>
      <c r="D50" s="426">
        <v>143621</v>
      </c>
      <c r="E50" s="283"/>
    </row>
    <row r="51" spans="1:5" s="1" customFormat="1" ht="12" customHeight="1" thickBot="1">
      <c r="A51" s="16" t="s">
        <v>291</v>
      </c>
      <c r="B51" s="310" t="s">
        <v>296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297</v>
      </c>
      <c r="C52" s="422">
        <f>SUM(C53:C55)</f>
        <v>722000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298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428</v>
      </c>
      <c r="C54" s="423"/>
      <c r="D54" s="423"/>
      <c r="E54" s="280"/>
    </row>
    <row r="55" spans="1:5" s="1" customFormat="1" ht="12" customHeight="1">
      <c r="A55" s="14" t="s">
        <v>301</v>
      </c>
      <c r="B55" s="443" t="s">
        <v>299</v>
      </c>
      <c r="C55" s="423">
        <v>722000</v>
      </c>
      <c r="D55" s="423"/>
      <c r="E55" s="280"/>
    </row>
    <row r="56" spans="1:5" s="1" customFormat="1" ht="12" customHeight="1" thickBot="1">
      <c r="A56" s="16" t="s">
        <v>302</v>
      </c>
      <c r="B56" s="310" t="s">
        <v>300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303</v>
      </c>
      <c r="C57" s="422">
        <f>SUM(C58:C60)</f>
        <v>0</v>
      </c>
      <c r="D57" s="422">
        <f>SUM(D58:D60)</f>
        <v>398000</v>
      </c>
      <c r="E57" s="279">
        <f>SUM(E58:E60)</f>
        <v>15000000</v>
      </c>
    </row>
    <row r="58" spans="1:5" s="1" customFormat="1" ht="12" customHeight="1">
      <c r="A58" s="15" t="s">
        <v>182</v>
      </c>
      <c r="B58" s="442" t="s">
        <v>305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429</v>
      </c>
      <c r="C59" s="426"/>
      <c r="D59" s="426"/>
      <c r="E59" s="283"/>
    </row>
    <row r="60" spans="1:5" s="1" customFormat="1" ht="12" customHeight="1">
      <c r="A60" s="14" t="s">
        <v>231</v>
      </c>
      <c r="B60" s="443" t="s">
        <v>306</v>
      </c>
      <c r="C60" s="426"/>
      <c r="D60" s="426">
        <v>398000</v>
      </c>
      <c r="E60" s="283">
        <v>15000000</v>
      </c>
    </row>
    <row r="61" spans="1:5" s="1" customFormat="1" ht="12" customHeight="1" thickBot="1">
      <c r="A61" s="16" t="s">
        <v>304</v>
      </c>
      <c r="B61" s="310" t="s">
        <v>307</v>
      </c>
      <c r="C61" s="426"/>
      <c r="D61" s="426"/>
      <c r="E61" s="283"/>
    </row>
    <row r="62" spans="1:5" s="1" customFormat="1" ht="12" customHeight="1" thickBot="1">
      <c r="A62" s="514" t="s">
        <v>477</v>
      </c>
      <c r="B62" s="21" t="s">
        <v>308</v>
      </c>
      <c r="C62" s="429">
        <f>+C5+C12+C19+C26+C34+C46+C52+C57</f>
        <v>396095219</v>
      </c>
      <c r="D62" s="429">
        <f>+D5+D12+D19+D26+D34+D46+D52+D57</f>
        <v>368903911</v>
      </c>
      <c r="E62" s="473">
        <f>+E5+E12+E19+E26+E34+E46+E52+E57</f>
        <v>351325670</v>
      </c>
    </row>
    <row r="63" spans="1:5" s="1" customFormat="1" ht="12" customHeight="1" thickBot="1">
      <c r="A63" s="489" t="s">
        <v>309</v>
      </c>
      <c r="B63" s="308" t="s">
        <v>544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338</v>
      </c>
      <c r="B64" s="442" t="s">
        <v>311</v>
      </c>
      <c r="C64" s="426"/>
      <c r="D64" s="426"/>
      <c r="E64" s="283"/>
    </row>
    <row r="65" spans="1:5" s="1" customFormat="1" ht="12" customHeight="1">
      <c r="A65" s="14" t="s">
        <v>347</v>
      </c>
      <c r="B65" s="443" t="s">
        <v>312</v>
      </c>
      <c r="C65" s="426"/>
      <c r="D65" s="426"/>
      <c r="E65" s="283"/>
    </row>
    <row r="66" spans="1:5" s="1" customFormat="1" ht="12" customHeight="1" thickBot="1">
      <c r="A66" s="16" t="s">
        <v>348</v>
      </c>
      <c r="B66" s="508" t="s">
        <v>462</v>
      </c>
      <c r="C66" s="426"/>
      <c r="D66" s="426"/>
      <c r="E66" s="283"/>
    </row>
    <row r="67" spans="1:5" s="1" customFormat="1" ht="12" customHeight="1" thickBot="1">
      <c r="A67" s="489" t="s">
        <v>314</v>
      </c>
      <c r="B67" s="308" t="s">
        <v>315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5" t="s">
        <v>316</v>
      </c>
      <c r="C68" s="426"/>
      <c r="D68" s="426"/>
      <c r="E68" s="283"/>
    </row>
    <row r="69" spans="1:7" s="1" customFormat="1" ht="13.5" customHeight="1">
      <c r="A69" s="14" t="s">
        <v>151</v>
      </c>
      <c r="B69" s="595" t="s">
        <v>573</v>
      </c>
      <c r="C69" s="426"/>
      <c r="D69" s="426"/>
      <c r="E69" s="283"/>
      <c r="G69" s="42"/>
    </row>
    <row r="70" spans="1:5" s="1" customFormat="1" ht="12" customHeight="1">
      <c r="A70" s="14" t="s">
        <v>339</v>
      </c>
      <c r="B70" s="595" t="s">
        <v>317</v>
      </c>
      <c r="C70" s="426"/>
      <c r="D70" s="426"/>
      <c r="E70" s="283"/>
    </row>
    <row r="71" spans="1:5" s="1" customFormat="1" ht="12" customHeight="1" thickBot="1">
      <c r="A71" s="16" t="s">
        <v>340</v>
      </c>
      <c r="B71" s="596" t="s">
        <v>574</v>
      </c>
      <c r="C71" s="426"/>
      <c r="D71" s="426"/>
      <c r="E71" s="283"/>
    </row>
    <row r="72" spans="1:5" s="1" customFormat="1" ht="12" customHeight="1" thickBot="1">
      <c r="A72" s="489" t="s">
        <v>318</v>
      </c>
      <c r="B72" s="308" t="s">
        <v>319</v>
      </c>
      <c r="C72" s="422">
        <f>SUM(C73:C74)</f>
        <v>64398062</v>
      </c>
      <c r="D72" s="422">
        <f>SUM(D73:D74)</f>
        <v>87003401</v>
      </c>
      <c r="E72" s="279">
        <f>SUM(E73:E74)</f>
        <v>88337964</v>
      </c>
    </row>
    <row r="73" spans="1:5" s="1" customFormat="1" ht="12" customHeight="1">
      <c r="A73" s="15" t="s">
        <v>341</v>
      </c>
      <c r="B73" s="442" t="s">
        <v>320</v>
      </c>
      <c r="C73" s="426">
        <v>64398062</v>
      </c>
      <c r="D73" s="426">
        <v>87003401</v>
      </c>
      <c r="E73" s="283">
        <v>88337964</v>
      </c>
    </row>
    <row r="74" spans="1:5" s="1" customFormat="1" ht="12" customHeight="1" thickBot="1">
      <c r="A74" s="16" t="s">
        <v>342</v>
      </c>
      <c r="B74" s="310" t="s">
        <v>321</v>
      </c>
      <c r="C74" s="426"/>
      <c r="D74" s="426"/>
      <c r="E74" s="283"/>
    </row>
    <row r="75" spans="1:5" s="1" customFormat="1" ht="12" customHeight="1" thickBot="1">
      <c r="A75" s="489" t="s">
        <v>322</v>
      </c>
      <c r="B75" s="308" t="s">
        <v>323</v>
      </c>
      <c r="C75" s="422">
        <f>SUM(C76:C78)</f>
        <v>6026795</v>
      </c>
      <c r="D75" s="422">
        <f>SUM(D76:D78)</f>
        <v>6282357</v>
      </c>
      <c r="E75" s="279">
        <f>SUM(E76:E78)</f>
        <v>0</v>
      </c>
    </row>
    <row r="76" spans="1:5" s="1" customFormat="1" ht="12" customHeight="1">
      <c r="A76" s="15" t="s">
        <v>343</v>
      </c>
      <c r="B76" s="442" t="s">
        <v>324</v>
      </c>
      <c r="C76" s="426">
        <v>6026795</v>
      </c>
      <c r="D76" s="426">
        <v>6282357</v>
      </c>
      <c r="E76" s="283"/>
    </row>
    <row r="77" spans="1:5" s="1" customFormat="1" ht="12" customHeight="1">
      <c r="A77" s="14" t="s">
        <v>344</v>
      </c>
      <c r="B77" s="443" t="s">
        <v>325</v>
      </c>
      <c r="C77" s="426"/>
      <c r="D77" s="426"/>
      <c r="E77" s="283"/>
    </row>
    <row r="78" spans="1:5" s="1" customFormat="1" ht="12" customHeight="1" thickBot="1">
      <c r="A78" s="16" t="s">
        <v>345</v>
      </c>
      <c r="B78" s="310" t="s">
        <v>575</v>
      </c>
      <c r="C78" s="426"/>
      <c r="D78" s="426"/>
      <c r="E78" s="283"/>
    </row>
    <row r="79" spans="1:5" s="1" customFormat="1" ht="12" customHeight="1" thickBot="1">
      <c r="A79" s="489" t="s">
        <v>326</v>
      </c>
      <c r="B79" s="308" t="s">
        <v>346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327</v>
      </c>
      <c r="B80" s="442" t="s">
        <v>328</v>
      </c>
      <c r="C80" s="426"/>
      <c r="D80" s="426"/>
      <c r="E80" s="283"/>
    </row>
    <row r="81" spans="1:5" s="1" customFormat="1" ht="12" customHeight="1">
      <c r="A81" s="447" t="s">
        <v>329</v>
      </c>
      <c r="B81" s="443" t="s">
        <v>330</v>
      </c>
      <c r="C81" s="426"/>
      <c r="D81" s="426"/>
      <c r="E81" s="283"/>
    </row>
    <row r="82" spans="1:5" s="1" customFormat="1" ht="12" customHeight="1">
      <c r="A82" s="447" t="s">
        <v>331</v>
      </c>
      <c r="B82" s="443" t="s">
        <v>332</v>
      </c>
      <c r="C82" s="426"/>
      <c r="D82" s="426"/>
      <c r="E82" s="283"/>
    </row>
    <row r="83" spans="1:5" s="1" customFormat="1" ht="12" customHeight="1" thickBot="1">
      <c r="A83" s="448" t="s">
        <v>333</v>
      </c>
      <c r="B83" s="310" t="s">
        <v>334</v>
      </c>
      <c r="C83" s="426"/>
      <c r="D83" s="426"/>
      <c r="E83" s="283"/>
    </row>
    <row r="84" spans="1:5" s="1" customFormat="1" ht="12" customHeight="1" thickBot="1">
      <c r="A84" s="489" t="s">
        <v>335</v>
      </c>
      <c r="B84" s="308" t="s">
        <v>476</v>
      </c>
      <c r="C84" s="491"/>
      <c r="D84" s="491"/>
      <c r="E84" s="492"/>
    </row>
    <row r="85" spans="1:5" s="1" customFormat="1" ht="12" customHeight="1" thickBot="1">
      <c r="A85" s="489" t="s">
        <v>337</v>
      </c>
      <c r="B85" s="308" t="s">
        <v>336</v>
      </c>
      <c r="C85" s="491"/>
      <c r="D85" s="491"/>
      <c r="E85" s="492"/>
    </row>
    <row r="86" spans="1:5" s="1" customFormat="1" ht="12" customHeight="1" thickBot="1">
      <c r="A86" s="489" t="s">
        <v>349</v>
      </c>
      <c r="B86" s="449" t="s">
        <v>479</v>
      </c>
      <c r="C86" s="429">
        <f>+C63+C67+C72+C75+C79+C85+C84</f>
        <v>70424857</v>
      </c>
      <c r="D86" s="429">
        <f>+D63+D67+D72+D75+D79+D85+D84</f>
        <v>93285758</v>
      </c>
      <c r="E86" s="473">
        <f>+E63+E67+E72+E75+E79+E85+E84</f>
        <v>88337964</v>
      </c>
    </row>
    <row r="87" spans="1:5" s="1" customFormat="1" ht="12" customHeight="1" thickBot="1">
      <c r="A87" s="490" t="s">
        <v>478</v>
      </c>
      <c r="B87" s="450" t="s">
        <v>480</v>
      </c>
      <c r="C87" s="429">
        <f>+C62+C86</f>
        <v>466520076</v>
      </c>
      <c r="D87" s="429">
        <f>+D62+D86</f>
        <v>462189669</v>
      </c>
      <c r="E87" s="473">
        <f>+E62+E86</f>
        <v>439663634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31" t="s">
        <v>48</v>
      </c>
      <c r="B89" s="631"/>
      <c r="C89" s="631"/>
      <c r="D89" s="631"/>
      <c r="E89" s="631"/>
    </row>
    <row r="90" spans="1:5" s="1" customFormat="1" ht="12" customHeight="1" thickBot="1">
      <c r="A90" s="633" t="s">
        <v>154</v>
      </c>
      <c r="B90" s="633"/>
      <c r="C90" s="408"/>
      <c r="D90" s="147"/>
      <c r="E90" s="323">
        <f>E2</f>
        <v>0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494</v>
      </c>
      <c r="B92" s="33" t="s">
        <v>495</v>
      </c>
      <c r="C92" s="33" t="s">
        <v>496</v>
      </c>
      <c r="D92" s="33" t="s">
        <v>498</v>
      </c>
      <c r="E92" s="474" t="s">
        <v>497</v>
      </c>
      <c r="F92" s="155"/>
    </row>
    <row r="93" spans="1:6" s="1" customFormat="1" ht="15" customHeight="1" thickBot="1">
      <c r="A93" s="22" t="s">
        <v>19</v>
      </c>
      <c r="B93" s="28" t="s">
        <v>438</v>
      </c>
      <c r="C93" s="421">
        <f>C94+C95+C96+C97+C98+C111</f>
        <v>311841111</v>
      </c>
      <c r="D93" s="421">
        <f>D94+D95+D96+D97+D98+D111</f>
        <v>287121721</v>
      </c>
      <c r="E93" s="518">
        <f>E94+E95+E96+E97+E98+E111</f>
        <v>341016761</v>
      </c>
      <c r="F93" s="155"/>
    </row>
    <row r="94" spans="1:5" s="1" customFormat="1" ht="12.75" customHeight="1">
      <c r="A94" s="17" t="s">
        <v>99</v>
      </c>
      <c r="B94" s="10" t="s">
        <v>50</v>
      </c>
      <c r="C94" s="525">
        <v>136252397</v>
      </c>
      <c r="D94" s="525">
        <v>128893446</v>
      </c>
      <c r="E94" s="519">
        <v>156095229</v>
      </c>
    </row>
    <row r="95" spans="1:5" ht="16.5" customHeight="1">
      <c r="A95" s="14" t="s">
        <v>100</v>
      </c>
      <c r="B95" s="8" t="s">
        <v>184</v>
      </c>
      <c r="C95" s="423">
        <v>30866830</v>
      </c>
      <c r="D95" s="423">
        <v>26084332</v>
      </c>
      <c r="E95" s="280">
        <v>28174597</v>
      </c>
    </row>
    <row r="96" spans="1:5" ht="15.75">
      <c r="A96" s="14" t="s">
        <v>101</v>
      </c>
      <c r="B96" s="8" t="s">
        <v>141</v>
      </c>
      <c r="C96" s="425">
        <v>109530171</v>
      </c>
      <c r="D96" s="425">
        <v>97184248</v>
      </c>
      <c r="E96" s="282">
        <v>110633730</v>
      </c>
    </row>
    <row r="97" spans="1:5" s="41" customFormat="1" ht="12" customHeight="1">
      <c r="A97" s="14" t="s">
        <v>102</v>
      </c>
      <c r="B97" s="11" t="s">
        <v>185</v>
      </c>
      <c r="C97" s="425">
        <v>23130469</v>
      </c>
      <c r="D97" s="425">
        <v>24091069</v>
      </c>
      <c r="E97" s="282">
        <v>21232250</v>
      </c>
    </row>
    <row r="98" spans="1:5" ht="12" customHeight="1">
      <c r="A98" s="14" t="s">
        <v>113</v>
      </c>
      <c r="B98" s="19" t="s">
        <v>186</v>
      </c>
      <c r="C98" s="425">
        <v>12061244</v>
      </c>
      <c r="D98" s="425">
        <v>10868626</v>
      </c>
      <c r="E98" s="282">
        <v>15280955</v>
      </c>
    </row>
    <row r="99" spans="1:5" ht="12" customHeight="1">
      <c r="A99" s="14" t="s">
        <v>103</v>
      </c>
      <c r="B99" s="8" t="s">
        <v>443</v>
      </c>
      <c r="C99" s="425">
        <v>246701</v>
      </c>
      <c r="D99" s="425"/>
      <c r="E99" s="282"/>
    </row>
    <row r="100" spans="1:5" ht="12" customHeight="1">
      <c r="A100" s="14" t="s">
        <v>104</v>
      </c>
      <c r="B100" s="151" t="s">
        <v>442</v>
      </c>
      <c r="C100" s="425"/>
      <c r="D100" s="425"/>
      <c r="E100" s="282"/>
    </row>
    <row r="101" spans="1:5" ht="12" customHeight="1">
      <c r="A101" s="14" t="s">
        <v>114</v>
      </c>
      <c r="B101" s="151" t="s">
        <v>441</v>
      </c>
      <c r="C101" s="425"/>
      <c r="D101" s="425"/>
      <c r="E101" s="282"/>
    </row>
    <row r="102" spans="1:5" ht="12" customHeight="1">
      <c r="A102" s="14" t="s">
        <v>115</v>
      </c>
      <c r="B102" s="149" t="s">
        <v>352</v>
      </c>
      <c r="C102" s="425"/>
      <c r="D102" s="425"/>
      <c r="E102" s="282"/>
    </row>
    <row r="103" spans="1:5" ht="12" customHeight="1">
      <c r="A103" s="14" t="s">
        <v>116</v>
      </c>
      <c r="B103" s="150" t="s">
        <v>353</v>
      </c>
      <c r="C103" s="425"/>
      <c r="D103" s="425"/>
      <c r="E103" s="282"/>
    </row>
    <row r="104" spans="1:5" ht="12" customHeight="1">
      <c r="A104" s="14" t="s">
        <v>117</v>
      </c>
      <c r="B104" s="150" t="s">
        <v>354</v>
      </c>
      <c r="C104" s="425"/>
      <c r="D104" s="425"/>
      <c r="E104" s="282"/>
    </row>
    <row r="105" spans="1:5" ht="12" customHeight="1">
      <c r="A105" s="14" t="s">
        <v>119</v>
      </c>
      <c r="B105" s="149" t="s">
        <v>355</v>
      </c>
      <c r="C105" s="425">
        <v>3365105</v>
      </c>
      <c r="D105" s="425">
        <v>4754065</v>
      </c>
      <c r="E105" s="282">
        <v>4754065</v>
      </c>
    </row>
    <row r="106" spans="1:5" ht="12" customHeight="1">
      <c r="A106" s="14" t="s">
        <v>187</v>
      </c>
      <c r="B106" s="149" t="s">
        <v>356</v>
      </c>
      <c r="C106" s="425"/>
      <c r="D106" s="425"/>
      <c r="E106" s="282"/>
    </row>
    <row r="107" spans="1:5" ht="12" customHeight="1">
      <c r="A107" s="14" t="s">
        <v>350</v>
      </c>
      <c r="B107" s="150" t="s">
        <v>357</v>
      </c>
      <c r="C107" s="425"/>
      <c r="D107" s="425"/>
      <c r="E107" s="282"/>
    </row>
    <row r="108" spans="1:5" ht="12" customHeight="1">
      <c r="A108" s="13" t="s">
        <v>351</v>
      </c>
      <c r="B108" s="151" t="s">
        <v>358</v>
      </c>
      <c r="C108" s="425"/>
      <c r="D108" s="425"/>
      <c r="E108" s="282"/>
    </row>
    <row r="109" spans="1:5" ht="12" customHeight="1">
      <c r="A109" s="14" t="s">
        <v>439</v>
      </c>
      <c r="B109" s="151" t="s">
        <v>359</v>
      </c>
      <c r="C109" s="425"/>
      <c r="D109" s="425"/>
      <c r="E109" s="282"/>
    </row>
    <row r="110" spans="1:5" ht="12" customHeight="1">
      <c r="A110" s="16" t="s">
        <v>440</v>
      </c>
      <c r="B110" s="151" t="s">
        <v>360</v>
      </c>
      <c r="C110" s="425">
        <v>8449438</v>
      </c>
      <c r="D110" s="425">
        <v>6114561</v>
      </c>
      <c r="E110" s="282">
        <v>10526890</v>
      </c>
    </row>
    <row r="111" spans="1:5" ht="12" customHeight="1">
      <c r="A111" s="14" t="s">
        <v>444</v>
      </c>
      <c r="B111" s="11" t="s">
        <v>51</v>
      </c>
      <c r="C111" s="423"/>
      <c r="D111" s="423"/>
      <c r="E111" s="280">
        <v>9600000</v>
      </c>
    </row>
    <row r="112" spans="1:5" ht="12" customHeight="1">
      <c r="A112" s="14" t="s">
        <v>445</v>
      </c>
      <c r="B112" s="8" t="s">
        <v>447</v>
      </c>
      <c r="C112" s="423"/>
      <c r="D112" s="423"/>
      <c r="E112" s="280">
        <v>5000000</v>
      </c>
    </row>
    <row r="113" spans="1:5" ht="12" customHeight="1" thickBot="1">
      <c r="A113" s="18" t="s">
        <v>446</v>
      </c>
      <c r="B113" s="512" t="s">
        <v>448</v>
      </c>
      <c r="C113" s="526"/>
      <c r="D113" s="526"/>
      <c r="E113" s="520">
        <v>4600000</v>
      </c>
    </row>
    <row r="114" spans="1:5" ht="12" customHeight="1" thickBot="1">
      <c r="A114" s="509" t="s">
        <v>20</v>
      </c>
      <c r="B114" s="510" t="s">
        <v>361</v>
      </c>
      <c r="C114" s="527">
        <f>+C115+C117+C119</f>
        <v>62448564</v>
      </c>
      <c r="D114" s="527">
        <f>+D115+D117+D119</f>
        <v>66196380</v>
      </c>
      <c r="E114" s="521">
        <f>+E115+E117+E119</f>
        <v>92364516</v>
      </c>
    </row>
    <row r="115" spans="1:5" ht="12" customHeight="1">
      <c r="A115" s="15" t="s">
        <v>105</v>
      </c>
      <c r="B115" s="8" t="s">
        <v>230</v>
      </c>
      <c r="C115" s="424">
        <v>3101268</v>
      </c>
      <c r="D115" s="424">
        <v>3835549</v>
      </c>
      <c r="E115" s="281">
        <v>7722000</v>
      </c>
    </row>
    <row r="116" spans="1:5" ht="15.75">
      <c r="A116" s="15" t="s">
        <v>106</v>
      </c>
      <c r="B116" s="12" t="s">
        <v>365</v>
      </c>
      <c r="C116" s="424"/>
      <c r="D116" s="424">
        <v>3300000</v>
      </c>
      <c r="E116" s="281">
        <v>6222000</v>
      </c>
    </row>
    <row r="117" spans="1:5" ht="12" customHeight="1">
      <c r="A117" s="15" t="s">
        <v>107</v>
      </c>
      <c r="B117" s="12" t="s">
        <v>188</v>
      </c>
      <c r="C117" s="423">
        <v>59347296</v>
      </c>
      <c r="D117" s="423">
        <v>62360831</v>
      </c>
      <c r="E117" s="280">
        <v>84642516</v>
      </c>
    </row>
    <row r="118" spans="1:5" ht="12" customHeight="1">
      <c r="A118" s="15" t="s">
        <v>108</v>
      </c>
      <c r="B118" s="12" t="s">
        <v>366</v>
      </c>
      <c r="C118" s="423"/>
      <c r="D118" s="423"/>
      <c r="E118" s="280">
        <v>60800000</v>
      </c>
    </row>
    <row r="119" spans="1:5" ht="12" customHeight="1">
      <c r="A119" s="15" t="s">
        <v>109</v>
      </c>
      <c r="B119" s="310" t="s">
        <v>232</v>
      </c>
      <c r="C119" s="423"/>
      <c r="D119" s="423"/>
      <c r="E119" s="280"/>
    </row>
    <row r="120" spans="1:5" ht="12" customHeight="1">
      <c r="A120" s="15" t="s">
        <v>118</v>
      </c>
      <c r="B120" s="309" t="s">
        <v>430</v>
      </c>
      <c r="C120" s="423"/>
      <c r="D120" s="423"/>
      <c r="E120" s="280"/>
    </row>
    <row r="121" spans="1:5" ht="12" customHeight="1">
      <c r="A121" s="15" t="s">
        <v>120</v>
      </c>
      <c r="B121" s="438" t="s">
        <v>371</v>
      </c>
      <c r="C121" s="423"/>
      <c r="D121" s="423"/>
      <c r="E121" s="280"/>
    </row>
    <row r="122" spans="1:5" ht="12" customHeight="1">
      <c r="A122" s="15" t="s">
        <v>189</v>
      </c>
      <c r="B122" s="150" t="s">
        <v>354</v>
      </c>
      <c r="C122" s="423"/>
      <c r="D122" s="423"/>
      <c r="E122" s="280"/>
    </row>
    <row r="123" spans="1:5" ht="12" customHeight="1">
      <c r="A123" s="15" t="s">
        <v>190</v>
      </c>
      <c r="B123" s="150" t="s">
        <v>370</v>
      </c>
      <c r="C123" s="423"/>
      <c r="D123" s="423"/>
      <c r="E123" s="280"/>
    </row>
    <row r="124" spans="1:5" ht="12" customHeight="1">
      <c r="A124" s="15" t="s">
        <v>191</v>
      </c>
      <c r="B124" s="150" t="s">
        <v>369</v>
      </c>
      <c r="C124" s="423"/>
      <c r="D124" s="423"/>
      <c r="E124" s="280"/>
    </row>
    <row r="125" spans="1:5" ht="12" customHeight="1">
      <c r="A125" s="15" t="s">
        <v>362</v>
      </c>
      <c r="B125" s="150" t="s">
        <v>357</v>
      </c>
      <c r="C125" s="423"/>
      <c r="D125" s="423"/>
      <c r="E125" s="280"/>
    </row>
    <row r="126" spans="1:5" ht="12" customHeight="1">
      <c r="A126" s="15" t="s">
        <v>363</v>
      </c>
      <c r="B126" s="150" t="s">
        <v>368</v>
      </c>
      <c r="C126" s="423"/>
      <c r="D126" s="423"/>
      <c r="E126" s="280"/>
    </row>
    <row r="127" spans="1:5" ht="12" customHeight="1" thickBot="1">
      <c r="A127" s="13" t="s">
        <v>364</v>
      </c>
      <c r="B127" s="150" t="s">
        <v>367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449</v>
      </c>
      <c r="C128" s="422">
        <f>+C93+C114</f>
        <v>374289675</v>
      </c>
      <c r="D128" s="422">
        <f>+D93+D114</f>
        <v>353318101</v>
      </c>
      <c r="E128" s="279">
        <f>+E93+E114</f>
        <v>433381277</v>
      </c>
    </row>
    <row r="129" spans="1:5" ht="12" customHeight="1" thickBot="1">
      <c r="A129" s="20" t="s">
        <v>22</v>
      </c>
      <c r="B129" s="130" t="s">
        <v>450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269</v>
      </c>
      <c r="B130" s="12" t="s">
        <v>457</v>
      </c>
      <c r="C130" s="423"/>
      <c r="D130" s="423"/>
      <c r="E130" s="280"/>
    </row>
    <row r="131" spans="1:5" ht="12" customHeight="1">
      <c r="A131" s="15" t="s">
        <v>270</v>
      </c>
      <c r="B131" s="12" t="s">
        <v>458</v>
      </c>
      <c r="C131" s="423"/>
      <c r="D131" s="423"/>
      <c r="E131" s="280"/>
    </row>
    <row r="132" spans="1:5" ht="12" customHeight="1" thickBot="1">
      <c r="A132" s="13" t="s">
        <v>271</v>
      </c>
      <c r="B132" s="12" t="s">
        <v>459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451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460</v>
      </c>
      <c r="C134" s="423"/>
      <c r="D134" s="423"/>
      <c r="E134" s="280"/>
    </row>
    <row r="135" spans="1:5" ht="12" customHeight="1">
      <c r="A135" s="15" t="s">
        <v>93</v>
      </c>
      <c r="B135" s="9" t="s">
        <v>452</v>
      </c>
      <c r="C135" s="423"/>
      <c r="D135" s="423"/>
      <c r="E135" s="280"/>
    </row>
    <row r="136" spans="1:5" ht="12" customHeight="1">
      <c r="A136" s="15" t="s">
        <v>94</v>
      </c>
      <c r="B136" s="9" t="s">
        <v>453</v>
      </c>
      <c r="C136" s="423"/>
      <c r="D136" s="423"/>
      <c r="E136" s="280"/>
    </row>
    <row r="137" spans="1:5" ht="12" customHeight="1">
      <c r="A137" s="15" t="s">
        <v>176</v>
      </c>
      <c r="B137" s="9" t="s">
        <v>454</v>
      </c>
      <c r="C137" s="423"/>
      <c r="D137" s="423"/>
      <c r="E137" s="280"/>
    </row>
    <row r="138" spans="1:5" ht="12" customHeight="1">
      <c r="A138" s="15" t="s">
        <v>177</v>
      </c>
      <c r="B138" s="9" t="s">
        <v>455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456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464</v>
      </c>
      <c r="C140" s="429">
        <f>+C141+C142+C143+C144</f>
        <v>5585905</v>
      </c>
      <c r="D140" s="429">
        <f>+D141+D142+D143+D144</f>
        <v>6026795</v>
      </c>
      <c r="E140" s="473">
        <f>+E141+E142+E143+E144</f>
        <v>6282357</v>
      </c>
    </row>
    <row r="141" spans="1:5" ht="12" customHeight="1">
      <c r="A141" s="15" t="s">
        <v>95</v>
      </c>
      <c r="B141" s="9" t="s">
        <v>372</v>
      </c>
      <c r="C141" s="423"/>
      <c r="D141" s="423"/>
      <c r="E141" s="280"/>
    </row>
    <row r="142" spans="1:5" ht="12" customHeight="1">
      <c r="A142" s="15" t="s">
        <v>96</v>
      </c>
      <c r="B142" s="9" t="s">
        <v>373</v>
      </c>
      <c r="C142" s="423">
        <v>5585905</v>
      </c>
      <c r="D142" s="423">
        <v>6026795</v>
      </c>
      <c r="E142" s="280">
        <v>6282357</v>
      </c>
    </row>
    <row r="143" spans="1:5" ht="12" customHeight="1">
      <c r="A143" s="15" t="s">
        <v>289</v>
      </c>
      <c r="B143" s="9" t="s">
        <v>465</v>
      </c>
      <c r="C143" s="423"/>
      <c r="D143" s="423"/>
      <c r="E143" s="280"/>
    </row>
    <row r="144" spans="1:5" ht="12" customHeight="1" thickBot="1">
      <c r="A144" s="13" t="s">
        <v>290</v>
      </c>
      <c r="B144" s="7" t="s">
        <v>392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466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461</v>
      </c>
      <c r="C146" s="423"/>
      <c r="D146" s="423"/>
      <c r="E146" s="280"/>
    </row>
    <row r="147" spans="1:5" ht="12" customHeight="1">
      <c r="A147" s="15" t="s">
        <v>98</v>
      </c>
      <c r="B147" s="9" t="s">
        <v>468</v>
      </c>
      <c r="C147" s="423"/>
      <c r="D147" s="423"/>
      <c r="E147" s="280"/>
    </row>
    <row r="148" spans="1:5" ht="12" customHeight="1">
      <c r="A148" s="15" t="s">
        <v>301</v>
      </c>
      <c r="B148" s="9" t="s">
        <v>463</v>
      </c>
      <c r="C148" s="423"/>
      <c r="D148" s="423"/>
      <c r="E148" s="280"/>
    </row>
    <row r="149" spans="1:5" ht="12" customHeight="1">
      <c r="A149" s="15" t="s">
        <v>302</v>
      </c>
      <c r="B149" s="9" t="s">
        <v>469</v>
      </c>
      <c r="C149" s="423"/>
      <c r="D149" s="423"/>
      <c r="E149" s="280"/>
    </row>
    <row r="150" spans="1:5" ht="12" customHeight="1" thickBot="1">
      <c r="A150" s="15" t="s">
        <v>467</v>
      </c>
      <c r="B150" s="9" t="s">
        <v>470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471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472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474</v>
      </c>
      <c r="C153" s="530">
        <f>+C129+C133+C140+C145+C151+C152</f>
        <v>5585905</v>
      </c>
      <c r="D153" s="530">
        <f>+D129+D133+D140+D145+D151+D152</f>
        <v>6026795</v>
      </c>
      <c r="E153" s="524">
        <f>+E129+E133+E140+E145+E151+E152</f>
        <v>6282357</v>
      </c>
      <c r="F153" s="131"/>
    </row>
    <row r="154" spans="1:5" s="1" customFormat="1" ht="12.75" customHeight="1" thickBot="1">
      <c r="A154" s="311" t="s">
        <v>29</v>
      </c>
      <c r="B154" s="404" t="s">
        <v>473</v>
      </c>
      <c r="C154" s="530">
        <f>+C128+C153</f>
        <v>379875580</v>
      </c>
      <c r="D154" s="530">
        <f>+D128+D153</f>
        <v>359344896</v>
      </c>
      <c r="E154" s="524">
        <f>+E128+E153</f>
        <v>439663634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scaleWithDoc="0" alignWithMargins="0">
    <oddHeader>&amp;C&amp;"Times New Roman CE,Félkövér"&amp;12&amp;UTájékoztató kimutatások, mérlegek&amp;U
Berzence Nagyközség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86" t="s">
        <v>4</v>
      </c>
      <c r="B1" s="686"/>
      <c r="C1" s="686"/>
      <c r="D1" s="686"/>
      <c r="E1" s="686"/>
      <c r="F1" s="686"/>
      <c r="G1" s="686"/>
      <c r="H1" s="686"/>
      <c r="I1" s="686"/>
    </row>
    <row r="2" ht="20.25" customHeight="1" thickBot="1">
      <c r="I2" s="502">
        <f>'1. sz tájékoztató t.'!E2</f>
        <v>0</v>
      </c>
    </row>
    <row r="3" spans="1:9" s="503" customFormat="1" ht="26.25" customHeight="1">
      <c r="A3" s="694" t="s">
        <v>70</v>
      </c>
      <c r="B3" s="689" t="s">
        <v>86</v>
      </c>
      <c r="C3" s="694" t="s">
        <v>87</v>
      </c>
      <c r="D3" s="694" t="str">
        <f>+CONCATENATE(LEFT(ÖSSZEFÜGGÉSEK!A5,4)," előtti kifizetés")</f>
        <v>2018 előtti kifizetés</v>
      </c>
      <c r="E3" s="691" t="s">
        <v>69</v>
      </c>
      <c r="F3" s="692"/>
      <c r="G3" s="692"/>
      <c r="H3" s="693"/>
      <c r="I3" s="689" t="s">
        <v>52</v>
      </c>
    </row>
    <row r="4" spans="1:9" s="504" customFormat="1" ht="32.25" customHeight="1" thickBot="1">
      <c r="A4" s="695"/>
      <c r="B4" s="690"/>
      <c r="C4" s="690"/>
      <c r="D4" s="695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90"/>
    </row>
    <row r="5" spans="1:9" s="505" customFormat="1" ht="12.75" customHeight="1" thickBot="1">
      <c r="A5" s="287" t="s">
        <v>494</v>
      </c>
      <c r="B5" s="288" t="s">
        <v>495</v>
      </c>
      <c r="C5" s="289" t="s">
        <v>496</v>
      </c>
      <c r="D5" s="288" t="s">
        <v>498</v>
      </c>
      <c r="E5" s="287" t="s">
        <v>497</v>
      </c>
      <c r="F5" s="289" t="s">
        <v>499</v>
      </c>
      <c r="G5" s="289" t="s">
        <v>500</v>
      </c>
      <c r="H5" s="290" t="s">
        <v>501</v>
      </c>
      <c r="I5" s="291" t="s">
        <v>502</v>
      </c>
    </row>
    <row r="6" spans="1:9" ht="24.75" customHeight="1" thickBot="1">
      <c r="A6" s="292" t="s">
        <v>19</v>
      </c>
      <c r="B6" s="293" t="s">
        <v>5</v>
      </c>
      <c r="C6" s="556"/>
      <c r="D6" s="557">
        <f>+D7+D8</f>
        <v>0</v>
      </c>
      <c r="E6" s="558">
        <f>+E7+E8</f>
        <v>0</v>
      </c>
      <c r="F6" s="559">
        <f>+F7+F8</f>
        <v>0</v>
      </c>
      <c r="G6" s="559">
        <f>+G7+G8</f>
        <v>0</v>
      </c>
      <c r="H6" s="560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1"/>
      <c r="D7" s="562"/>
      <c r="E7" s="563"/>
      <c r="F7" s="564"/>
      <c r="G7" s="564"/>
      <c r="H7" s="565"/>
      <c r="I7" s="295">
        <f t="shared" si="0"/>
        <v>0</v>
      </c>
      <c r="J7" s="685" t="s">
        <v>529</v>
      </c>
    </row>
    <row r="8" spans="1:10" ht="19.5" customHeight="1" thickBot="1">
      <c r="A8" s="294" t="s">
        <v>21</v>
      </c>
      <c r="B8" s="73" t="s">
        <v>71</v>
      </c>
      <c r="C8" s="561"/>
      <c r="D8" s="562"/>
      <c r="E8" s="563"/>
      <c r="F8" s="564"/>
      <c r="G8" s="564"/>
      <c r="H8" s="565"/>
      <c r="I8" s="295">
        <f t="shared" si="0"/>
        <v>0</v>
      </c>
      <c r="J8" s="685"/>
    </row>
    <row r="9" spans="1:10" ht="25.5" customHeight="1" thickBot="1">
      <c r="A9" s="292" t="s">
        <v>22</v>
      </c>
      <c r="B9" s="293" t="s">
        <v>6</v>
      </c>
      <c r="C9" s="556"/>
      <c r="D9" s="557">
        <f>+D10+D11</f>
        <v>0</v>
      </c>
      <c r="E9" s="558">
        <f>+E10+E11</f>
        <v>0</v>
      </c>
      <c r="F9" s="559">
        <f>+F10+F11</f>
        <v>0</v>
      </c>
      <c r="G9" s="559">
        <f>+G10+G11</f>
        <v>0</v>
      </c>
      <c r="H9" s="560">
        <f>+H10+H11</f>
        <v>0</v>
      </c>
      <c r="I9" s="72">
        <f t="shared" si="0"/>
        <v>0</v>
      </c>
      <c r="J9" s="685"/>
    </row>
    <row r="10" spans="1:10" ht="19.5" customHeight="1">
      <c r="A10" s="294" t="s">
        <v>23</v>
      </c>
      <c r="B10" s="73" t="s">
        <v>71</v>
      </c>
      <c r="C10" s="561"/>
      <c r="D10" s="562"/>
      <c r="E10" s="563"/>
      <c r="F10" s="564"/>
      <c r="G10" s="564"/>
      <c r="H10" s="565"/>
      <c r="I10" s="295">
        <f t="shared" si="0"/>
        <v>0</v>
      </c>
      <c r="J10" s="685"/>
    </row>
    <row r="11" spans="1:10" ht="19.5" customHeight="1" thickBot="1">
      <c r="A11" s="294" t="s">
        <v>24</v>
      </c>
      <c r="B11" s="73" t="s">
        <v>71</v>
      </c>
      <c r="C11" s="561"/>
      <c r="D11" s="562"/>
      <c r="E11" s="563"/>
      <c r="F11" s="564"/>
      <c r="G11" s="564"/>
      <c r="H11" s="565"/>
      <c r="I11" s="295">
        <f t="shared" si="0"/>
        <v>0</v>
      </c>
      <c r="J11" s="685"/>
    </row>
    <row r="12" spans="1:10" ht="19.5" customHeight="1" thickBot="1">
      <c r="A12" s="292" t="s">
        <v>25</v>
      </c>
      <c r="B12" s="293" t="s">
        <v>207</v>
      </c>
      <c r="C12" s="556"/>
      <c r="D12" s="557">
        <f>+D13</f>
        <v>0</v>
      </c>
      <c r="E12" s="558">
        <f>+E13</f>
        <v>0</v>
      </c>
      <c r="F12" s="559">
        <f>+F13</f>
        <v>0</v>
      </c>
      <c r="G12" s="559">
        <f>+G13</f>
        <v>0</v>
      </c>
      <c r="H12" s="560">
        <f>+H13</f>
        <v>0</v>
      </c>
      <c r="I12" s="72">
        <f t="shared" si="0"/>
        <v>0</v>
      </c>
      <c r="J12" s="685"/>
    </row>
    <row r="13" spans="1:10" ht="19.5" customHeight="1" thickBot="1">
      <c r="A13" s="294" t="s">
        <v>26</v>
      </c>
      <c r="B13" s="73" t="s">
        <v>71</v>
      </c>
      <c r="C13" s="561"/>
      <c r="D13" s="562"/>
      <c r="E13" s="563"/>
      <c r="F13" s="564"/>
      <c r="G13" s="564"/>
      <c r="H13" s="565"/>
      <c r="I13" s="295">
        <f t="shared" si="0"/>
        <v>0</v>
      </c>
      <c r="J13" s="685"/>
    </row>
    <row r="14" spans="1:10" ht="19.5" customHeight="1" thickBot="1">
      <c r="A14" s="292" t="s">
        <v>27</v>
      </c>
      <c r="B14" s="293" t="s">
        <v>208</v>
      </c>
      <c r="C14" s="556"/>
      <c r="D14" s="557">
        <f>+D15</f>
        <v>0</v>
      </c>
      <c r="E14" s="558">
        <f>+E15</f>
        <v>0</v>
      </c>
      <c r="F14" s="559">
        <f>+F15</f>
        <v>0</v>
      </c>
      <c r="G14" s="559">
        <f>+G15</f>
        <v>0</v>
      </c>
      <c r="H14" s="560">
        <f>+H15</f>
        <v>0</v>
      </c>
      <c r="I14" s="72">
        <f t="shared" si="0"/>
        <v>0</v>
      </c>
      <c r="J14" s="685"/>
    </row>
    <row r="15" spans="1:10" ht="19.5" customHeight="1" thickBot="1">
      <c r="A15" s="296" t="s">
        <v>28</v>
      </c>
      <c r="B15" s="74" t="s">
        <v>71</v>
      </c>
      <c r="C15" s="566"/>
      <c r="D15" s="567"/>
      <c r="E15" s="568"/>
      <c r="F15" s="569"/>
      <c r="G15" s="569"/>
      <c r="H15" s="570"/>
      <c r="I15" s="297">
        <f t="shared" si="0"/>
        <v>0</v>
      </c>
      <c r="J15" s="685"/>
    </row>
    <row r="16" spans="1:10" ht="19.5" customHeight="1" thickBot="1">
      <c r="A16" s="292" t="s">
        <v>29</v>
      </c>
      <c r="B16" s="298" t="s">
        <v>209</v>
      </c>
      <c r="C16" s="556"/>
      <c r="D16" s="557">
        <f>+D17</f>
        <v>0</v>
      </c>
      <c r="E16" s="558">
        <f>+E17</f>
        <v>0</v>
      </c>
      <c r="F16" s="559">
        <f>+F17</f>
        <v>0</v>
      </c>
      <c r="G16" s="559">
        <f>+G17</f>
        <v>0</v>
      </c>
      <c r="H16" s="560">
        <f>+H17</f>
        <v>0</v>
      </c>
      <c r="I16" s="72">
        <f t="shared" si="0"/>
        <v>0</v>
      </c>
      <c r="J16" s="685"/>
    </row>
    <row r="17" spans="1:10" ht="19.5" customHeight="1" thickBot="1">
      <c r="A17" s="299" t="s">
        <v>30</v>
      </c>
      <c r="B17" s="75" t="s">
        <v>71</v>
      </c>
      <c r="C17" s="571"/>
      <c r="D17" s="572"/>
      <c r="E17" s="573"/>
      <c r="F17" s="574"/>
      <c r="G17" s="574"/>
      <c r="H17" s="575"/>
      <c r="I17" s="300">
        <f t="shared" si="0"/>
        <v>0</v>
      </c>
      <c r="J17" s="685"/>
    </row>
    <row r="18" spans="1:10" ht="19.5" customHeight="1" thickBot="1">
      <c r="A18" s="687" t="s">
        <v>147</v>
      </c>
      <c r="B18" s="688"/>
      <c r="C18" s="576"/>
      <c r="D18" s="557">
        <f aca="true" t="shared" si="1" ref="D18:I18">+D6+D9+D12+D14+D16</f>
        <v>0</v>
      </c>
      <c r="E18" s="558">
        <f t="shared" si="1"/>
        <v>0</v>
      </c>
      <c r="F18" s="559">
        <f t="shared" si="1"/>
        <v>0</v>
      </c>
      <c r="G18" s="559">
        <f t="shared" si="1"/>
        <v>0</v>
      </c>
      <c r="H18" s="560">
        <f t="shared" si="1"/>
        <v>0</v>
      </c>
      <c r="I18" s="72">
        <f t="shared" si="1"/>
        <v>0</v>
      </c>
      <c r="J18" s="685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97" t="s">
        <v>7</v>
      </c>
      <c r="C1" s="697"/>
      <c r="D1" s="697"/>
    </row>
    <row r="2" spans="1:4" s="77" customFormat="1" ht="16.5" thickBot="1">
      <c r="A2" s="76"/>
      <c r="B2" s="396"/>
      <c r="D2" s="45">
        <f>'2. sz tájékoztató t'!I2</f>
        <v>0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494</v>
      </c>
      <c r="B4" s="207" t="s">
        <v>495</v>
      </c>
      <c r="C4" s="207" t="s">
        <v>496</v>
      </c>
      <c r="D4" s="208" t="s">
        <v>498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>
        <v>8600000</v>
      </c>
      <c r="D12" s="83">
        <v>100000</v>
      </c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>
        <v>6512276</v>
      </c>
      <c r="D16" s="83">
        <v>312276</v>
      </c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6512276</v>
      </c>
      <c r="D30" s="217">
        <f>+D5+D6+D7+D8+D9+D16+D17+D18+D19+D20+D21+D22+D23+D24+D25+D26+D27+D28+D29</f>
        <v>312276</v>
      </c>
    </row>
    <row r="31" spans="1:4" ht="8.25" customHeight="1">
      <c r="A31" s="88"/>
      <c r="B31" s="696"/>
      <c r="C31" s="696"/>
      <c r="D31" s="69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0">
      <selection activeCell="M21" sqref="M21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701" t="str">
        <f>+CONCATENATE("Előirányzat-felhasználási terv",CHAR(10),LEFT(ÖSSZEFÜGGÉSEK!A5,4),". évre")</f>
        <v>Előirányzat-felhasználási terv
2018. évre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</row>
    <row r="2" ht="16.5" thickBot="1">
      <c r="O2" s="4">
        <f>'3. sz tájékoztató t.'!D2</f>
        <v>0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98" t="s">
        <v>57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700"/>
    </row>
    <row r="5" spans="1:15" s="107" customFormat="1" ht="22.5">
      <c r="A5" s="108" t="s">
        <v>20</v>
      </c>
      <c r="B5" s="506" t="s">
        <v>375</v>
      </c>
      <c r="C5" s="577">
        <v>17968500</v>
      </c>
      <c r="D5" s="577">
        <v>14387800</v>
      </c>
      <c r="E5" s="577">
        <v>14387800</v>
      </c>
      <c r="F5" s="577">
        <v>14387800</v>
      </c>
      <c r="G5" s="577">
        <v>14887800</v>
      </c>
      <c r="H5" s="577">
        <v>14887800</v>
      </c>
      <c r="I5" s="577">
        <v>14887800</v>
      </c>
      <c r="J5" s="577">
        <v>14887800</v>
      </c>
      <c r="K5" s="577">
        <v>14887800</v>
      </c>
      <c r="L5" s="577">
        <v>14887800</v>
      </c>
      <c r="M5" s="577">
        <v>14887800</v>
      </c>
      <c r="N5" s="577">
        <v>14275778</v>
      </c>
      <c r="O5" s="109">
        <f aca="true" t="shared" si="0" ref="O5:O25">SUM(C5:N5)</f>
        <v>179622278</v>
      </c>
    </row>
    <row r="6" spans="1:15" s="112" customFormat="1" ht="22.5">
      <c r="A6" s="110" t="s">
        <v>21</v>
      </c>
      <c r="B6" s="303" t="s">
        <v>421</v>
      </c>
      <c r="C6" s="578">
        <v>3100000</v>
      </c>
      <c r="D6" s="578">
        <v>18500000</v>
      </c>
      <c r="E6" s="578">
        <v>28623352</v>
      </c>
      <c r="F6" s="578">
        <v>3100000</v>
      </c>
      <c r="G6" s="578">
        <v>3100000</v>
      </c>
      <c r="H6" s="578">
        <v>3100000</v>
      </c>
      <c r="I6" s="578">
        <v>3100000</v>
      </c>
      <c r="J6" s="578">
        <v>3100000</v>
      </c>
      <c r="K6" s="578">
        <v>3100000</v>
      </c>
      <c r="L6" s="578">
        <v>3100000</v>
      </c>
      <c r="M6" s="578">
        <v>3100000</v>
      </c>
      <c r="N6" s="578">
        <v>310000</v>
      </c>
      <c r="O6" s="111">
        <f t="shared" si="0"/>
        <v>75333352</v>
      </c>
    </row>
    <row r="7" spans="1:15" s="112" customFormat="1" ht="22.5">
      <c r="A7" s="110" t="s">
        <v>22</v>
      </c>
      <c r="B7" s="302" t="s">
        <v>422</v>
      </c>
      <c r="C7" s="579"/>
      <c r="D7" s="579"/>
      <c r="E7" s="579">
        <v>2700000</v>
      </c>
      <c r="F7" s="579">
        <v>3522000</v>
      </c>
      <c r="G7" s="579"/>
      <c r="H7" s="579"/>
      <c r="I7" s="579"/>
      <c r="J7" s="579"/>
      <c r="K7" s="579"/>
      <c r="L7" s="579"/>
      <c r="M7" s="579"/>
      <c r="N7" s="579"/>
      <c r="O7" s="113">
        <f t="shared" si="0"/>
        <v>6222000</v>
      </c>
    </row>
    <row r="8" spans="1:15" s="112" customFormat="1" ht="13.5" customHeight="1">
      <c r="A8" s="110" t="s">
        <v>23</v>
      </c>
      <c r="B8" s="301" t="s">
        <v>175</v>
      </c>
      <c r="C8" s="578">
        <v>700000</v>
      </c>
      <c r="D8" s="578">
        <v>1000000</v>
      </c>
      <c r="E8" s="578">
        <v>9000000</v>
      </c>
      <c r="F8" s="578">
        <v>2000000</v>
      </c>
      <c r="G8" s="578">
        <v>4000000</v>
      </c>
      <c r="H8" s="578">
        <v>1500000</v>
      </c>
      <c r="I8" s="578">
        <v>1000000</v>
      </c>
      <c r="J8" s="578">
        <v>1500000</v>
      </c>
      <c r="K8" s="578">
        <v>16000000</v>
      </c>
      <c r="L8" s="578">
        <v>3000000</v>
      </c>
      <c r="M8" s="578">
        <v>2500000</v>
      </c>
      <c r="N8" s="578">
        <v>7254230</v>
      </c>
      <c r="O8" s="111">
        <f t="shared" si="0"/>
        <v>49454230</v>
      </c>
    </row>
    <row r="9" spans="1:15" s="112" customFormat="1" ht="13.5" customHeight="1">
      <c r="A9" s="110" t="s">
        <v>24</v>
      </c>
      <c r="B9" s="301" t="s">
        <v>423</v>
      </c>
      <c r="C9" s="578">
        <v>2500000</v>
      </c>
      <c r="D9" s="578">
        <v>2500000</v>
      </c>
      <c r="E9" s="578">
        <v>2400000</v>
      </c>
      <c r="F9" s="578">
        <v>1400000</v>
      </c>
      <c r="G9" s="578">
        <v>2000000</v>
      </c>
      <c r="H9" s="578">
        <v>700000</v>
      </c>
      <c r="I9" s="578">
        <v>800000</v>
      </c>
      <c r="J9" s="578">
        <v>600000</v>
      </c>
      <c r="K9" s="578">
        <v>2500000</v>
      </c>
      <c r="L9" s="578">
        <v>2500000</v>
      </c>
      <c r="M9" s="578">
        <v>2500000</v>
      </c>
      <c r="N9" s="578">
        <v>5293810</v>
      </c>
      <c r="O9" s="111">
        <f t="shared" si="0"/>
        <v>25693810</v>
      </c>
    </row>
    <row r="10" spans="1:15" s="112" customFormat="1" ht="13.5" customHeight="1">
      <c r="A10" s="110" t="s">
        <v>25</v>
      </c>
      <c r="B10" s="301" t="s">
        <v>10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377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111">
        <f t="shared" si="0"/>
        <v>0</v>
      </c>
    </row>
    <row r="12" spans="1:15" s="112" customFormat="1" ht="22.5">
      <c r="A12" s="110" t="s">
        <v>27</v>
      </c>
      <c r="B12" s="303" t="s">
        <v>409</v>
      </c>
      <c r="C12" s="578"/>
      <c r="D12" s="578"/>
      <c r="E12" s="578"/>
      <c r="F12" s="578"/>
      <c r="G12" s="578">
        <v>15000000</v>
      </c>
      <c r="H12" s="578"/>
      <c r="I12" s="578"/>
      <c r="J12" s="578"/>
      <c r="K12" s="578"/>
      <c r="L12" s="578"/>
      <c r="M12" s="578"/>
      <c r="N12" s="578"/>
      <c r="O12" s="111">
        <f t="shared" si="0"/>
        <v>15000000</v>
      </c>
    </row>
    <row r="13" spans="1:15" s="112" customFormat="1" ht="13.5" customHeight="1" thickBot="1">
      <c r="A13" s="110" t="s">
        <v>28</v>
      </c>
      <c r="B13" s="301" t="s">
        <v>11</v>
      </c>
      <c r="C13" s="578"/>
      <c r="D13" s="578"/>
      <c r="E13" s="578"/>
      <c r="F13" s="578">
        <v>15000000</v>
      </c>
      <c r="G13" s="578"/>
      <c r="H13" s="578">
        <v>30000000</v>
      </c>
      <c r="I13" s="578">
        <v>8000000</v>
      </c>
      <c r="J13" s="578">
        <v>30000000</v>
      </c>
      <c r="K13" s="578"/>
      <c r="L13" s="578">
        <v>5337964</v>
      </c>
      <c r="M13" s="578"/>
      <c r="N13" s="578"/>
      <c r="O13" s="111">
        <f t="shared" si="0"/>
        <v>88337964</v>
      </c>
    </row>
    <row r="14" spans="1:15" s="107" customFormat="1" ht="15.75" customHeight="1" thickBot="1">
      <c r="A14" s="106" t="s">
        <v>29</v>
      </c>
      <c r="B14" s="38" t="s">
        <v>110</v>
      </c>
      <c r="C14" s="580">
        <f aca="true" t="shared" si="1" ref="C14:N14">SUM(C5:C13)</f>
        <v>24268500</v>
      </c>
      <c r="D14" s="580">
        <f t="shared" si="1"/>
        <v>36387800</v>
      </c>
      <c r="E14" s="580">
        <f t="shared" si="1"/>
        <v>57111152</v>
      </c>
      <c r="F14" s="580">
        <f t="shared" si="1"/>
        <v>39409800</v>
      </c>
      <c r="G14" s="580">
        <f t="shared" si="1"/>
        <v>38987800</v>
      </c>
      <c r="H14" s="580">
        <f t="shared" si="1"/>
        <v>50187800</v>
      </c>
      <c r="I14" s="580">
        <f t="shared" si="1"/>
        <v>27787800</v>
      </c>
      <c r="J14" s="580">
        <f t="shared" si="1"/>
        <v>50087800</v>
      </c>
      <c r="K14" s="580">
        <f t="shared" si="1"/>
        <v>36487800</v>
      </c>
      <c r="L14" s="580">
        <f t="shared" si="1"/>
        <v>28825764</v>
      </c>
      <c r="M14" s="580">
        <f t="shared" si="1"/>
        <v>22987800</v>
      </c>
      <c r="N14" s="580">
        <f t="shared" si="1"/>
        <v>27133818</v>
      </c>
      <c r="O14" s="114">
        <f>SUM(C14:N14)</f>
        <v>439663634</v>
      </c>
    </row>
    <row r="15" spans="1:15" s="107" customFormat="1" ht="15" customHeight="1" thickBot="1">
      <c r="A15" s="106" t="s">
        <v>30</v>
      </c>
      <c r="B15" s="698" t="s">
        <v>58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700"/>
    </row>
    <row r="16" spans="1:15" s="112" customFormat="1" ht="13.5" customHeight="1">
      <c r="A16" s="115" t="s">
        <v>31</v>
      </c>
      <c r="B16" s="304" t="s">
        <v>63</v>
      </c>
      <c r="C16" s="579">
        <v>13000000</v>
      </c>
      <c r="D16" s="579">
        <v>13000000</v>
      </c>
      <c r="E16" s="579">
        <v>15000000</v>
      </c>
      <c r="F16" s="579">
        <v>13000000</v>
      </c>
      <c r="G16" s="579">
        <v>13000000</v>
      </c>
      <c r="H16" s="579">
        <v>13000000</v>
      </c>
      <c r="I16" s="579">
        <v>13000000</v>
      </c>
      <c r="J16" s="579">
        <v>13000000</v>
      </c>
      <c r="K16" s="579">
        <v>13000000</v>
      </c>
      <c r="L16" s="579">
        <v>13000000</v>
      </c>
      <c r="M16" s="579">
        <v>13000000</v>
      </c>
      <c r="N16" s="579">
        <v>11095229</v>
      </c>
      <c r="O16" s="113">
        <f t="shared" si="0"/>
        <v>156095229</v>
      </c>
    </row>
    <row r="17" spans="1:15" s="112" customFormat="1" ht="27" customHeight="1">
      <c r="A17" s="110" t="s">
        <v>32</v>
      </c>
      <c r="B17" s="303" t="s">
        <v>184</v>
      </c>
      <c r="C17" s="578">
        <v>2347000</v>
      </c>
      <c r="D17" s="578">
        <v>2347000</v>
      </c>
      <c r="E17" s="578">
        <v>2650000</v>
      </c>
      <c r="F17" s="578">
        <v>2347000</v>
      </c>
      <c r="G17" s="578">
        <v>2347000</v>
      </c>
      <c r="H17" s="578">
        <v>2347000</v>
      </c>
      <c r="I17" s="578">
        <v>2347000</v>
      </c>
      <c r="J17" s="578">
        <v>2347000</v>
      </c>
      <c r="K17" s="578">
        <v>2347000</v>
      </c>
      <c r="L17" s="578">
        <v>2347000</v>
      </c>
      <c r="M17" s="578">
        <v>2347000</v>
      </c>
      <c r="N17" s="578">
        <v>2054597</v>
      </c>
      <c r="O17" s="111">
        <f t="shared" si="0"/>
        <v>28174597</v>
      </c>
    </row>
    <row r="18" spans="1:15" s="112" customFormat="1" ht="13.5" customHeight="1">
      <c r="A18" s="110" t="s">
        <v>33</v>
      </c>
      <c r="B18" s="301" t="s">
        <v>141</v>
      </c>
      <c r="C18" s="578">
        <v>8000000</v>
      </c>
      <c r="D18" s="578">
        <v>9000000</v>
      </c>
      <c r="E18" s="578">
        <v>12000000</v>
      </c>
      <c r="F18" s="578">
        <v>8000000</v>
      </c>
      <c r="G18" s="578">
        <v>8000000</v>
      </c>
      <c r="H18" s="578">
        <v>7500000</v>
      </c>
      <c r="I18" s="578">
        <v>8000000</v>
      </c>
      <c r="J18" s="578">
        <v>10000000</v>
      </c>
      <c r="K18" s="578">
        <v>11000000</v>
      </c>
      <c r="L18" s="578">
        <v>11000000</v>
      </c>
      <c r="M18" s="578">
        <v>11000000</v>
      </c>
      <c r="N18" s="578">
        <v>7133730</v>
      </c>
      <c r="O18" s="111">
        <f t="shared" si="0"/>
        <v>110633730</v>
      </c>
    </row>
    <row r="19" spans="1:15" s="112" customFormat="1" ht="13.5" customHeight="1">
      <c r="A19" s="110" t="s">
        <v>34</v>
      </c>
      <c r="B19" s="301" t="s">
        <v>185</v>
      </c>
      <c r="C19" s="578">
        <v>1000000</v>
      </c>
      <c r="D19" s="578">
        <v>1500000</v>
      </c>
      <c r="E19" s="578">
        <v>1000000</v>
      </c>
      <c r="F19" s="578">
        <v>1500000</v>
      </c>
      <c r="G19" s="578">
        <v>1000000</v>
      </c>
      <c r="H19" s="578">
        <v>1000000</v>
      </c>
      <c r="I19" s="578">
        <v>1000000</v>
      </c>
      <c r="J19" s="578">
        <v>2000000</v>
      </c>
      <c r="K19" s="578">
        <v>2732250</v>
      </c>
      <c r="L19" s="578">
        <v>3000000</v>
      </c>
      <c r="M19" s="578">
        <v>2000000</v>
      </c>
      <c r="N19" s="578">
        <v>3500000</v>
      </c>
      <c r="O19" s="111">
        <f t="shared" si="0"/>
        <v>21232250</v>
      </c>
    </row>
    <row r="20" spans="1:15" s="112" customFormat="1" ht="13.5" customHeight="1">
      <c r="A20" s="110" t="s">
        <v>35</v>
      </c>
      <c r="B20" s="301" t="s">
        <v>12</v>
      </c>
      <c r="C20" s="578">
        <v>500000</v>
      </c>
      <c r="D20" s="578">
        <v>500000</v>
      </c>
      <c r="E20" s="578">
        <v>3000000</v>
      </c>
      <c r="F20" s="578"/>
      <c r="G20" s="578"/>
      <c r="H20" s="578">
        <v>3000000</v>
      </c>
      <c r="I20" s="578"/>
      <c r="J20" s="578"/>
      <c r="K20" s="578">
        <v>3000000</v>
      </c>
      <c r="L20" s="578">
        <v>3000000</v>
      </c>
      <c r="M20" s="578">
        <v>2280955</v>
      </c>
      <c r="N20" s="578"/>
      <c r="O20" s="111">
        <f t="shared" si="0"/>
        <v>15280955</v>
      </c>
    </row>
    <row r="21" spans="1:15" s="112" customFormat="1" ht="13.5" customHeight="1">
      <c r="A21" s="110" t="s">
        <v>36</v>
      </c>
      <c r="B21" s="301" t="s">
        <v>230</v>
      </c>
      <c r="C21" s="578"/>
      <c r="D21" s="578"/>
      <c r="E21" s="578">
        <v>2700000</v>
      </c>
      <c r="F21" s="578"/>
      <c r="G21" s="578"/>
      <c r="H21" s="578"/>
      <c r="I21" s="578">
        <v>3522000</v>
      </c>
      <c r="J21" s="578"/>
      <c r="K21" s="578"/>
      <c r="L21" s="578">
        <v>1500000</v>
      </c>
      <c r="M21" s="578"/>
      <c r="N21" s="578"/>
      <c r="O21" s="111">
        <f t="shared" si="0"/>
        <v>7722000</v>
      </c>
    </row>
    <row r="22" spans="1:15" s="112" customFormat="1" ht="15.75">
      <c r="A22" s="110" t="s">
        <v>37</v>
      </c>
      <c r="B22" s="303" t="s">
        <v>188</v>
      </c>
      <c r="C22" s="578"/>
      <c r="D22" s="578"/>
      <c r="E22" s="578">
        <v>2000000</v>
      </c>
      <c r="F22" s="578">
        <v>20000000</v>
      </c>
      <c r="G22" s="578">
        <v>15000000</v>
      </c>
      <c r="H22" s="578">
        <v>20000000</v>
      </c>
      <c r="I22" s="578">
        <v>5000000</v>
      </c>
      <c r="J22" s="578">
        <v>20800000</v>
      </c>
      <c r="K22" s="578"/>
      <c r="L22" s="578">
        <v>1842516</v>
      </c>
      <c r="M22" s="578"/>
      <c r="N22" s="578"/>
      <c r="O22" s="111">
        <f t="shared" si="0"/>
        <v>84642516</v>
      </c>
    </row>
    <row r="23" spans="1:15" s="112" customFormat="1" ht="13.5" customHeight="1">
      <c r="A23" s="110" t="s">
        <v>38</v>
      </c>
      <c r="B23" s="301" t="s">
        <v>232</v>
      </c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111">
        <f t="shared" si="0"/>
        <v>0</v>
      </c>
    </row>
    <row r="24" spans="1:15" s="112" customFormat="1" ht="13.5" customHeight="1" thickBot="1">
      <c r="A24" s="110" t="s">
        <v>39</v>
      </c>
      <c r="B24" s="301" t="s">
        <v>13</v>
      </c>
      <c r="C24" s="578">
        <v>6282357</v>
      </c>
      <c r="D24" s="578"/>
      <c r="E24" s="578"/>
      <c r="F24" s="578"/>
      <c r="G24" s="578"/>
      <c r="H24" s="578"/>
      <c r="I24" s="578">
        <v>4600000</v>
      </c>
      <c r="J24" s="578"/>
      <c r="K24" s="578"/>
      <c r="L24" s="578"/>
      <c r="M24" s="578">
        <v>5000000</v>
      </c>
      <c r="N24" s="578"/>
      <c r="O24" s="111">
        <f t="shared" si="0"/>
        <v>15882357</v>
      </c>
    </row>
    <row r="25" spans="1:15" s="107" customFormat="1" ht="15.75" customHeight="1" thickBot="1">
      <c r="A25" s="116" t="s">
        <v>40</v>
      </c>
      <c r="B25" s="38" t="s">
        <v>111</v>
      </c>
      <c r="C25" s="580">
        <f aca="true" t="shared" si="2" ref="C25:N25">SUM(C16:C24)</f>
        <v>31129357</v>
      </c>
      <c r="D25" s="580">
        <f t="shared" si="2"/>
        <v>26347000</v>
      </c>
      <c r="E25" s="580">
        <f t="shared" si="2"/>
        <v>38350000</v>
      </c>
      <c r="F25" s="580">
        <f t="shared" si="2"/>
        <v>44847000</v>
      </c>
      <c r="G25" s="580">
        <f t="shared" si="2"/>
        <v>39347000</v>
      </c>
      <c r="H25" s="580">
        <f t="shared" si="2"/>
        <v>46847000</v>
      </c>
      <c r="I25" s="580">
        <f t="shared" si="2"/>
        <v>37469000</v>
      </c>
      <c r="J25" s="580">
        <f t="shared" si="2"/>
        <v>48147000</v>
      </c>
      <c r="K25" s="580">
        <f t="shared" si="2"/>
        <v>32079250</v>
      </c>
      <c r="L25" s="580">
        <f t="shared" si="2"/>
        <v>35689516</v>
      </c>
      <c r="M25" s="580">
        <f t="shared" si="2"/>
        <v>35627955</v>
      </c>
      <c r="N25" s="580">
        <f t="shared" si="2"/>
        <v>23783556</v>
      </c>
      <c r="O25" s="114">
        <f t="shared" si="0"/>
        <v>439663634</v>
      </c>
    </row>
    <row r="26" spans="1:15" ht="16.5" thickBot="1">
      <c r="A26" s="116" t="s">
        <v>41</v>
      </c>
      <c r="B26" s="305" t="s">
        <v>112</v>
      </c>
      <c r="C26" s="581">
        <f aca="true" t="shared" si="3" ref="C26:O26">C14-C25</f>
        <v>-6860857</v>
      </c>
      <c r="D26" s="581">
        <f t="shared" si="3"/>
        <v>10040800</v>
      </c>
      <c r="E26" s="581">
        <f t="shared" si="3"/>
        <v>18761152</v>
      </c>
      <c r="F26" s="581">
        <f t="shared" si="3"/>
        <v>-5437200</v>
      </c>
      <c r="G26" s="581">
        <f t="shared" si="3"/>
        <v>-359200</v>
      </c>
      <c r="H26" s="581">
        <f t="shared" si="3"/>
        <v>3340800</v>
      </c>
      <c r="I26" s="581">
        <f t="shared" si="3"/>
        <v>-9681200</v>
      </c>
      <c r="J26" s="581">
        <f t="shared" si="3"/>
        <v>1940800</v>
      </c>
      <c r="K26" s="581">
        <f t="shared" si="3"/>
        <v>4408550</v>
      </c>
      <c r="L26" s="581">
        <f t="shared" si="3"/>
        <v>-6863752</v>
      </c>
      <c r="M26" s="581">
        <f t="shared" si="3"/>
        <v>-12640155</v>
      </c>
      <c r="N26" s="581">
        <f t="shared" si="3"/>
        <v>3350262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G27" sqref="G27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703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03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494</v>
      </c>
      <c r="B4" s="197" t="s">
        <v>495</v>
      </c>
    </row>
    <row r="5" spans="1:2" ht="12.75">
      <c r="A5" s="122" t="s">
        <v>605</v>
      </c>
      <c r="B5" s="431">
        <v>71995629</v>
      </c>
    </row>
    <row r="6" spans="1:2" ht="12.75" customHeight="1">
      <c r="A6" s="123" t="s">
        <v>606</v>
      </c>
      <c r="B6" s="431">
        <v>29665300</v>
      </c>
    </row>
    <row r="7" spans="1:2" ht="12.75">
      <c r="A7" s="123" t="s">
        <v>606</v>
      </c>
      <c r="B7" s="431">
        <v>19419000</v>
      </c>
    </row>
    <row r="8" spans="1:2" ht="12.75">
      <c r="A8" s="123" t="s">
        <v>607</v>
      </c>
      <c r="B8" s="431">
        <v>62789040</v>
      </c>
    </row>
    <row r="9" spans="1:2" ht="12.75">
      <c r="A9" s="123" t="s">
        <v>608</v>
      </c>
      <c r="B9" s="431">
        <v>3035890</v>
      </c>
    </row>
    <row r="10" spans="1:2" ht="12.75">
      <c r="A10" s="123"/>
      <c r="B10" s="431"/>
    </row>
    <row r="11" spans="1:2" ht="12.75">
      <c r="A11" s="123"/>
      <c r="B11" s="431"/>
    </row>
    <row r="12" spans="1:2" ht="12.75">
      <c r="A12" s="123"/>
      <c r="B12" s="431"/>
    </row>
    <row r="13" spans="1:3" ht="12.75">
      <c r="A13" s="123"/>
      <c r="B13" s="431"/>
      <c r="C13" s="704" t="s">
        <v>530</v>
      </c>
    </row>
    <row r="14" spans="1:3" ht="12.75">
      <c r="A14" s="123"/>
      <c r="B14" s="431"/>
      <c r="C14" s="704"/>
    </row>
    <row r="15" spans="1:3" ht="12.75">
      <c r="A15" s="123"/>
      <c r="B15" s="431"/>
      <c r="C15" s="704"/>
    </row>
    <row r="16" spans="1:3" ht="12.75">
      <c r="A16" s="123"/>
      <c r="B16" s="431"/>
      <c r="C16" s="704"/>
    </row>
    <row r="17" spans="1:3" ht="12.75">
      <c r="A17" s="123"/>
      <c r="B17" s="431"/>
      <c r="C17" s="704"/>
    </row>
    <row r="18" spans="1:3" ht="12.75">
      <c r="A18" s="123"/>
      <c r="B18" s="431"/>
      <c r="C18" s="704"/>
    </row>
    <row r="19" spans="1:3" ht="12.75">
      <c r="A19" s="123"/>
      <c r="B19" s="431"/>
      <c r="C19" s="704"/>
    </row>
    <row r="20" spans="1:3" ht="12.75">
      <c r="A20" s="123"/>
      <c r="B20" s="431"/>
      <c r="C20" s="704"/>
    </row>
    <row r="21" spans="1:3" ht="12.75">
      <c r="A21" s="123"/>
      <c r="B21" s="431"/>
      <c r="C21" s="704"/>
    </row>
    <row r="22" spans="1:3" ht="12.75">
      <c r="A22" s="123"/>
      <c r="B22" s="431"/>
      <c r="C22" s="704"/>
    </row>
    <row r="23" spans="1:3" ht="12.75">
      <c r="A23" s="123"/>
      <c r="B23" s="431"/>
      <c r="C23" s="704"/>
    </row>
    <row r="24" spans="1:3" ht="13.5" thickBot="1">
      <c r="A24" s="124"/>
      <c r="B24" s="431"/>
      <c r="C24" s="704"/>
    </row>
    <row r="25" spans="1:3" s="52" customFormat="1" ht="19.5" customHeight="1" thickBot="1">
      <c r="A25" s="35" t="s">
        <v>54</v>
      </c>
      <c r="B25" s="51">
        <f>SUM(B5:B24)</f>
        <v>186904859</v>
      </c>
      <c r="C25" s="704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zoomScale="145" zoomScaleNormal="145" workbookViewId="0" topLeftCell="A1">
      <selection activeCell="G4" sqref="G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8" t="str">
        <f>+CONCATENATE("K I M U T A T Á S",CHAR(10),"a ",LEFT(ÖSSZEFÜGGÉSEK!A5,4),". évben céljelleggel juttatott támogatásokról")</f>
        <v>K I M U T A T Á S
a 2018. évben céljelleggel juttatott támogatásokról</v>
      </c>
      <c r="B1" s="708"/>
      <c r="C1" s="708"/>
      <c r="D1" s="708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705"/>
      <c r="D3" s="705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 t="s">
        <v>609</v>
      </c>
      <c r="C5" s="29" t="s">
        <v>610</v>
      </c>
      <c r="D5" s="582">
        <v>200000</v>
      </c>
    </row>
    <row r="6" spans="1:4" ht="15.75" customHeight="1">
      <c r="A6" s="220" t="s">
        <v>20</v>
      </c>
      <c r="B6" s="30" t="s">
        <v>611</v>
      </c>
      <c r="C6" s="30" t="s">
        <v>610</v>
      </c>
      <c r="D6" s="583">
        <v>250000</v>
      </c>
    </row>
    <row r="7" spans="1:4" ht="15.75" customHeight="1">
      <c r="A7" s="220" t="s">
        <v>21</v>
      </c>
      <c r="B7" s="30" t="s">
        <v>612</v>
      </c>
      <c r="C7" s="30" t="s">
        <v>610</v>
      </c>
      <c r="D7" s="583">
        <v>100000</v>
      </c>
    </row>
    <row r="8" spans="1:4" ht="15.75" customHeight="1">
      <c r="A8" s="220" t="s">
        <v>22</v>
      </c>
      <c r="B8" s="30" t="s">
        <v>613</v>
      </c>
      <c r="C8" s="30" t="s">
        <v>610</v>
      </c>
      <c r="D8" s="583">
        <v>1500000</v>
      </c>
    </row>
    <row r="9" spans="1:4" ht="15.75" customHeight="1">
      <c r="A9" s="220" t="s">
        <v>23</v>
      </c>
      <c r="B9" s="30" t="s">
        <v>614</v>
      </c>
      <c r="C9" s="30" t="s">
        <v>610</v>
      </c>
      <c r="D9" s="583">
        <v>100000</v>
      </c>
    </row>
    <row r="10" spans="1:4" ht="15.75" customHeight="1">
      <c r="A10" s="220" t="s">
        <v>24</v>
      </c>
      <c r="B10" s="30" t="s">
        <v>615</v>
      </c>
      <c r="C10" s="30" t="s">
        <v>610</v>
      </c>
      <c r="D10" s="583">
        <v>600000</v>
      </c>
    </row>
    <row r="11" spans="1:4" ht="15.75" customHeight="1">
      <c r="A11" s="220" t="s">
        <v>25</v>
      </c>
      <c r="B11" s="30" t="s">
        <v>616</v>
      </c>
      <c r="C11" s="30" t="s">
        <v>617</v>
      </c>
      <c r="D11" s="583">
        <v>50000</v>
      </c>
    </row>
    <row r="12" spans="1:4" ht="15.75" customHeight="1">
      <c r="A12" s="220" t="s">
        <v>26</v>
      </c>
      <c r="B12" s="30" t="s">
        <v>618</v>
      </c>
      <c r="C12" s="30" t="s">
        <v>610</v>
      </c>
      <c r="D12" s="583">
        <v>100000</v>
      </c>
    </row>
    <row r="13" spans="1:4" ht="15.75" customHeight="1">
      <c r="A13" s="220" t="s">
        <v>27</v>
      </c>
      <c r="B13" s="30" t="s">
        <v>619</v>
      </c>
      <c r="C13" s="30" t="s">
        <v>610</v>
      </c>
      <c r="D13" s="583">
        <v>1100000</v>
      </c>
    </row>
    <row r="14" spans="1:4" ht="15.75" customHeight="1">
      <c r="A14" s="220" t="s">
        <v>28</v>
      </c>
      <c r="B14" s="30" t="s">
        <v>620</v>
      </c>
      <c r="C14" s="30" t="s">
        <v>617</v>
      </c>
      <c r="D14" s="583">
        <v>150000</v>
      </c>
    </row>
    <row r="15" spans="1:4" ht="15.75" customHeight="1">
      <c r="A15" s="220" t="s">
        <v>29</v>
      </c>
      <c r="B15" s="30"/>
      <c r="C15" s="30"/>
      <c r="D15" s="583"/>
    </row>
    <row r="16" spans="1:4" ht="15.75" customHeight="1">
      <c r="A16" s="220" t="s">
        <v>30</v>
      </c>
      <c r="B16" s="30"/>
      <c r="C16" s="30"/>
      <c r="D16" s="583"/>
    </row>
    <row r="17" spans="1:4" ht="15.75" customHeight="1">
      <c r="A17" s="220" t="s">
        <v>31</v>
      </c>
      <c r="B17" s="30"/>
      <c r="C17" s="30"/>
      <c r="D17" s="583"/>
    </row>
    <row r="18" spans="1:4" ht="15.75" customHeight="1">
      <c r="A18" s="220" t="s">
        <v>32</v>
      </c>
      <c r="B18" s="30"/>
      <c r="C18" s="30"/>
      <c r="D18" s="583"/>
    </row>
    <row r="19" spans="1:4" ht="15.75" customHeight="1">
      <c r="A19" s="220" t="s">
        <v>33</v>
      </c>
      <c r="B19" s="30"/>
      <c r="C19" s="30"/>
      <c r="D19" s="583"/>
    </row>
    <row r="20" spans="1:4" ht="15.75" customHeight="1">
      <c r="A20" s="220" t="s">
        <v>34</v>
      </c>
      <c r="B20" s="30"/>
      <c r="C20" s="30"/>
      <c r="D20" s="583"/>
    </row>
    <row r="21" spans="1:4" ht="15.75" customHeight="1">
      <c r="A21" s="220" t="s">
        <v>35</v>
      </c>
      <c r="B21" s="30"/>
      <c r="C21" s="30"/>
      <c r="D21" s="583"/>
    </row>
    <row r="22" spans="1:4" ht="15.75" customHeight="1">
      <c r="A22" s="220" t="s">
        <v>36</v>
      </c>
      <c r="B22" s="30"/>
      <c r="C22" s="30"/>
      <c r="D22" s="583"/>
    </row>
    <row r="23" spans="1:4" ht="15.75" customHeight="1">
      <c r="A23" s="220" t="s">
        <v>37</v>
      </c>
      <c r="B23" s="30"/>
      <c r="C23" s="30"/>
      <c r="D23" s="583"/>
    </row>
    <row r="24" spans="1:4" ht="15.75" customHeight="1">
      <c r="A24" s="220" t="s">
        <v>38</v>
      </c>
      <c r="B24" s="30"/>
      <c r="C24" s="30"/>
      <c r="D24" s="583"/>
    </row>
    <row r="25" spans="1:4" ht="15.75" customHeight="1">
      <c r="A25" s="220" t="s">
        <v>39</v>
      </c>
      <c r="B25" s="30"/>
      <c r="C25" s="30"/>
      <c r="D25" s="583"/>
    </row>
    <row r="26" spans="1:4" ht="15.75" customHeight="1">
      <c r="A26" s="220" t="s">
        <v>40</v>
      </c>
      <c r="B26" s="30"/>
      <c r="C26" s="30"/>
      <c r="D26" s="583"/>
    </row>
    <row r="27" spans="1:4" ht="15.75" customHeight="1">
      <c r="A27" s="220" t="s">
        <v>41</v>
      </c>
      <c r="B27" s="30"/>
      <c r="C27" s="30"/>
      <c r="D27" s="583"/>
    </row>
    <row r="28" spans="1:4" ht="15.75" customHeight="1">
      <c r="A28" s="220" t="s">
        <v>42</v>
      </c>
      <c r="B28" s="30"/>
      <c r="C28" s="30"/>
      <c r="D28" s="583"/>
    </row>
    <row r="29" spans="1:4" ht="15.75" customHeight="1">
      <c r="A29" s="220" t="s">
        <v>43</v>
      </c>
      <c r="B29" s="30"/>
      <c r="C29" s="30"/>
      <c r="D29" s="583"/>
    </row>
    <row r="30" spans="1:4" ht="15.75" customHeight="1">
      <c r="A30" s="220" t="s">
        <v>44</v>
      </c>
      <c r="B30" s="30"/>
      <c r="C30" s="30"/>
      <c r="D30" s="583"/>
    </row>
    <row r="31" spans="1:4" ht="15.75" customHeight="1">
      <c r="A31" s="220" t="s">
        <v>45</v>
      </c>
      <c r="B31" s="30"/>
      <c r="C31" s="30"/>
      <c r="D31" s="583"/>
    </row>
    <row r="32" spans="1:4" ht="15.75" customHeight="1">
      <c r="A32" s="220" t="s">
        <v>46</v>
      </c>
      <c r="B32" s="30"/>
      <c r="C32" s="30"/>
      <c r="D32" s="583"/>
    </row>
    <row r="33" spans="1:4" ht="15.75" customHeight="1">
      <c r="A33" s="220" t="s">
        <v>47</v>
      </c>
      <c r="B33" s="30"/>
      <c r="C33" s="30"/>
      <c r="D33" s="583"/>
    </row>
    <row r="34" spans="1:4" ht="15.75" customHeight="1">
      <c r="A34" s="220" t="s">
        <v>128</v>
      </c>
      <c r="B34" s="30"/>
      <c r="C34" s="30"/>
      <c r="D34" s="584"/>
    </row>
    <row r="35" spans="1:4" ht="15.75" customHeight="1">
      <c r="A35" s="220" t="s">
        <v>129</v>
      </c>
      <c r="B35" s="30"/>
      <c r="C35" s="30"/>
      <c r="D35" s="584"/>
    </row>
    <row r="36" spans="1:4" ht="15.75" customHeight="1">
      <c r="A36" s="220" t="s">
        <v>130</v>
      </c>
      <c r="B36" s="30"/>
      <c r="C36" s="30"/>
      <c r="D36" s="584"/>
    </row>
    <row r="37" spans="1:4" ht="15.75" customHeight="1" thickBot="1">
      <c r="A37" s="221" t="s">
        <v>131</v>
      </c>
      <c r="B37" s="31"/>
      <c r="C37" s="31"/>
      <c r="D37" s="585"/>
    </row>
    <row r="38" spans="1:4" ht="15.75" customHeight="1" thickBot="1">
      <c r="A38" s="706" t="s">
        <v>54</v>
      </c>
      <c r="B38" s="707"/>
      <c r="C38" s="222"/>
      <c r="D38" s="586">
        <f>SUM(D5:D37)</f>
        <v>4150000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6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31" t="s">
        <v>16</v>
      </c>
      <c r="B1" s="631"/>
      <c r="C1" s="631"/>
      <c r="D1" s="631"/>
      <c r="E1" s="631"/>
    </row>
    <row r="2" spans="1:5" ht="15.75" customHeight="1" thickBot="1">
      <c r="A2" s="632" t="s">
        <v>153</v>
      </c>
      <c r="B2" s="632"/>
      <c r="D2" s="147"/>
      <c r="E2" s="323">
        <f>'4.sz tájékoztató t.'!O2</f>
        <v>0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494</v>
      </c>
      <c r="B4" s="33" t="s">
        <v>495</v>
      </c>
      <c r="C4" s="33" t="s">
        <v>496</v>
      </c>
      <c r="D4" s="33" t="s">
        <v>498</v>
      </c>
      <c r="E4" s="474" t="s">
        <v>497</v>
      </c>
    </row>
    <row r="5" spans="1:5" s="441" customFormat="1" ht="12" customHeight="1" thickBot="1">
      <c r="A5" s="20" t="s">
        <v>19</v>
      </c>
      <c r="B5" s="21" t="s">
        <v>532</v>
      </c>
      <c r="C5" s="491">
        <v>182600000</v>
      </c>
      <c r="D5" s="491">
        <v>185000000</v>
      </c>
      <c r="E5" s="492">
        <v>187000000</v>
      </c>
    </row>
    <row r="6" spans="1:5" s="441" customFormat="1" ht="12" customHeight="1" thickBot="1">
      <c r="A6" s="20" t="s">
        <v>20</v>
      </c>
      <c r="B6" s="308" t="s">
        <v>376</v>
      </c>
      <c r="C6" s="491">
        <v>59500000</v>
      </c>
      <c r="D6" s="491">
        <v>41000000</v>
      </c>
      <c r="E6" s="492">
        <v>41000000</v>
      </c>
    </row>
    <row r="7" spans="1:5" s="441" customFormat="1" ht="12" customHeight="1" thickBot="1">
      <c r="A7" s="20" t="s">
        <v>21</v>
      </c>
      <c r="B7" s="21" t="s">
        <v>384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268</v>
      </c>
      <c r="C8" s="429">
        <f>SUM(C9:C15)</f>
        <v>49454230</v>
      </c>
      <c r="D8" s="429">
        <f>SUM(D9:D15)</f>
        <v>49504230</v>
      </c>
      <c r="E8" s="473">
        <f>SUM(E9:E15)</f>
        <v>49504230</v>
      </c>
    </row>
    <row r="9" spans="1:5" s="441" customFormat="1" ht="12" customHeight="1">
      <c r="A9" s="15" t="s">
        <v>269</v>
      </c>
      <c r="B9" s="442" t="s">
        <v>632</v>
      </c>
      <c r="C9" s="424">
        <v>8500000</v>
      </c>
      <c r="D9" s="424">
        <v>8500000</v>
      </c>
      <c r="E9" s="281">
        <v>8500000</v>
      </c>
    </row>
    <row r="10" spans="1:5" s="441" customFormat="1" ht="12" customHeight="1">
      <c r="A10" s="14" t="s">
        <v>270</v>
      </c>
      <c r="B10" s="443" t="s">
        <v>557</v>
      </c>
      <c r="C10" s="423">
        <v>200000</v>
      </c>
      <c r="D10" s="423">
        <v>200000</v>
      </c>
      <c r="E10" s="280">
        <v>200000</v>
      </c>
    </row>
    <row r="11" spans="1:5" s="441" customFormat="1" ht="12" customHeight="1">
      <c r="A11" s="14" t="s">
        <v>271</v>
      </c>
      <c r="B11" s="443" t="s">
        <v>558</v>
      </c>
      <c r="C11" s="423">
        <v>34000000</v>
      </c>
      <c r="D11" s="423">
        <v>34000000</v>
      </c>
      <c r="E11" s="280">
        <v>34000000</v>
      </c>
    </row>
    <row r="12" spans="1:5" s="441" customFormat="1" ht="12" customHeight="1">
      <c r="A12" s="14" t="s">
        <v>272</v>
      </c>
      <c r="B12" s="443" t="s">
        <v>588</v>
      </c>
      <c r="C12" s="423">
        <v>4230</v>
      </c>
      <c r="D12" s="423">
        <v>4230</v>
      </c>
      <c r="E12" s="280">
        <v>4230</v>
      </c>
    </row>
    <row r="13" spans="1:5" s="441" customFormat="1" ht="12" customHeight="1">
      <c r="A13" s="14" t="s">
        <v>553</v>
      </c>
      <c r="B13" s="443" t="s">
        <v>273</v>
      </c>
      <c r="C13" s="423">
        <v>6200000</v>
      </c>
      <c r="D13" s="423">
        <v>6200000</v>
      </c>
      <c r="E13" s="280">
        <v>6200000</v>
      </c>
    </row>
    <row r="14" spans="1:5" s="441" customFormat="1" ht="12" customHeight="1">
      <c r="A14" s="14" t="s">
        <v>554</v>
      </c>
      <c r="B14" s="443" t="s">
        <v>274</v>
      </c>
      <c r="C14" s="423"/>
      <c r="D14" s="423"/>
      <c r="E14" s="280"/>
    </row>
    <row r="15" spans="1:5" s="441" customFormat="1" ht="12" customHeight="1" thickBot="1">
      <c r="A15" s="16" t="s">
        <v>555</v>
      </c>
      <c r="B15" s="444" t="s">
        <v>275</v>
      </c>
      <c r="C15" s="425">
        <v>550000</v>
      </c>
      <c r="D15" s="425">
        <v>600000</v>
      </c>
      <c r="E15" s="282">
        <v>600000</v>
      </c>
    </row>
    <row r="16" spans="1:5" s="441" customFormat="1" ht="12" customHeight="1" thickBot="1">
      <c r="A16" s="20" t="s">
        <v>23</v>
      </c>
      <c r="B16" s="21" t="s">
        <v>535</v>
      </c>
      <c r="C16" s="491">
        <v>26500000</v>
      </c>
      <c r="D16" s="491">
        <v>27500000</v>
      </c>
      <c r="E16" s="492">
        <v>28000000</v>
      </c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534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533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308</v>
      </c>
      <c r="C20" s="429">
        <f>+C5+C6+C7+C8+C16+C17+C18+C19</f>
        <v>318054230</v>
      </c>
      <c r="D20" s="429">
        <f>+D5+D6+D7+D8+D16+D17+D18+D19</f>
        <v>303004230</v>
      </c>
      <c r="E20" s="319">
        <f>+E5+E6+E7+E8+E16+E17+E18+E19</f>
        <v>305504230</v>
      </c>
    </row>
    <row r="21" spans="1:5" s="441" customFormat="1" ht="12" customHeight="1" thickBot="1">
      <c r="A21" s="20" t="s">
        <v>28</v>
      </c>
      <c r="B21" s="21" t="s">
        <v>536</v>
      </c>
      <c r="C21" s="538">
        <v>25000000</v>
      </c>
      <c r="D21" s="538">
        <v>15000000</v>
      </c>
      <c r="E21" s="539">
        <v>12000000</v>
      </c>
    </row>
    <row r="22" spans="1:5" s="441" customFormat="1" ht="12" customHeight="1" thickBot="1">
      <c r="A22" s="20" t="s">
        <v>29</v>
      </c>
      <c r="B22" s="21" t="s">
        <v>537</v>
      </c>
      <c r="C22" s="429">
        <f>+C20+C21</f>
        <v>343054230</v>
      </c>
      <c r="D22" s="429">
        <f>+D20+D21</f>
        <v>318004230</v>
      </c>
      <c r="E22" s="473">
        <f>+E20+E21</f>
        <v>317504230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31" t="s">
        <v>48</v>
      </c>
      <c r="B24" s="631"/>
      <c r="C24" s="631"/>
      <c r="D24" s="631"/>
      <c r="E24" s="631"/>
    </row>
    <row r="25" spans="1:5" s="441" customFormat="1" ht="12" customHeight="1" thickBot="1">
      <c r="A25" s="633" t="s">
        <v>154</v>
      </c>
      <c r="B25" s="633"/>
      <c r="C25" s="406"/>
      <c r="D25" s="147"/>
      <c r="E25" s="323">
        <f>E2</f>
        <v>0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7"/>
    </row>
    <row r="27" spans="1:6" s="441" customFormat="1" ht="12" customHeight="1" thickBot="1">
      <c r="A27" s="434" t="s">
        <v>494</v>
      </c>
      <c r="B27" s="435" t="s">
        <v>495</v>
      </c>
      <c r="C27" s="435" t="s">
        <v>496</v>
      </c>
      <c r="D27" s="435" t="s">
        <v>498</v>
      </c>
      <c r="E27" s="531" t="s">
        <v>497</v>
      </c>
      <c r="F27" s="537"/>
    </row>
    <row r="28" spans="1:6" s="441" customFormat="1" ht="15" customHeight="1" thickBot="1">
      <c r="A28" s="20" t="s">
        <v>19</v>
      </c>
      <c r="B28" s="27" t="s">
        <v>538</v>
      </c>
      <c r="C28" s="491">
        <v>330554230</v>
      </c>
      <c r="D28" s="491">
        <v>306004230</v>
      </c>
      <c r="E28" s="487">
        <v>305504230</v>
      </c>
      <c r="F28" s="537"/>
    </row>
    <row r="29" spans="1:5" ht="12" customHeight="1" thickBot="1">
      <c r="A29" s="509" t="s">
        <v>20</v>
      </c>
      <c r="B29" s="532" t="s">
        <v>543</v>
      </c>
      <c r="C29" s="533">
        <f>+C30+C31+C32</f>
        <v>12500000</v>
      </c>
      <c r="D29" s="533">
        <f>+D30+D31+D32</f>
        <v>12000000</v>
      </c>
      <c r="E29" s="534">
        <f>+E30+E31+E32</f>
        <v>12000000</v>
      </c>
    </row>
    <row r="30" spans="1:5" ht="12" customHeight="1">
      <c r="A30" s="15" t="s">
        <v>105</v>
      </c>
      <c r="B30" s="8" t="s">
        <v>230</v>
      </c>
      <c r="C30" s="424">
        <v>7500000</v>
      </c>
      <c r="D30" s="424">
        <v>5000000</v>
      </c>
      <c r="E30" s="281">
        <v>5000000</v>
      </c>
    </row>
    <row r="31" spans="1:5" ht="12" customHeight="1">
      <c r="A31" s="15" t="s">
        <v>106</v>
      </c>
      <c r="B31" s="12" t="s">
        <v>188</v>
      </c>
      <c r="C31" s="423">
        <v>5000000</v>
      </c>
      <c r="D31" s="423">
        <v>7000000</v>
      </c>
      <c r="E31" s="280">
        <v>7000000</v>
      </c>
    </row>
    <row r="32" spans="1:5" ht="12" customHeight="1" thickBot="1">
      <c r="A32" s="15" t="s">
        <v>107</v>
      </c>
      <c r="B32" s="310" t="s">
        <v>232</v>
      </c>
      <c r="C32" s="423"/>
      <c r="D32" s="423"/>
      <c r="E32" s="280"/>
    </row>
    <row r="33" spans="1:5" ht="12" customHeight="1" thickBot="1">
      <c r="A33" s="20" t="s">
        <v>21</v>
      </c>
      <c r="B33" s="130" t="s">
        <v>449</v>
      </c>
      <c r="C33" s="422">
        <f>+C28+C29</f>
        <v>343054230</v>
      </c>
      <c r="D33" s="422">
        <f>+D28+D29</f>
        <v>318004230</v>
      </c>
      <c r="E33" s="279">
        <f>+E28+E29</f>
        <v>317504230</v>
      </c>
    </row>
    <row r="34" spans="1:6" ht="15" customHeight="1" thickBot="1">
      <c r="A34" s="20" t="s">
        <v>22</v>
      </c>
      <c r="B34" s="130" t="s">
        <v>539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540</v>
      </c>
      <c r="C35" s="530">
        <f>+C33+C34</f>
        <v>343054230</v>
      </c>
      <c r="D35" s="530">
        <f>+D33+D34</f>
        <v>318004230</v>
      </c>
      <c r="E35" s="524">
        <f>+E33+E34</f>
        <v>317504230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CE,Félkövér"&amp;12Berzence Nagyközség Önkormányzat
2018. ÉVI KÖLTSÉGVETÉSI ÉVET KÖVETŐ 3 ÉV TERVEZETT BEVÉTELEI, KIADÁSAI&amp;R&amp;"Times New Roman CE,Félkövér dőlt"&amp;11 7.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A1">
      <selection activeCell="O4" sqref="O4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37"/>
    </row>
    <row r="2" spans="5:6" ht="14.25" thickBot="1">
      <c r="E2" s="337" t="e">
        <f>#REF!</f>
        <v>#REF!</v>
      </c>
      <c r="F2" s="637"/>
    </row>
    <row r="3" spans="1:6" ht="18" customHeight="1" thickBot="1">
      <c r="A3" s="635" t="s">
        <v>70</v>
      </c>
      <c r="B3" s="338" t="s">
        <v>57</v>
      </c>
      <c r="C3" s="339"/>
      <c r="D3" s="338" t="s">
        <v>58</v>
      </c>
      <c r="E3" s="340"/>
      <c r="F3" s="637"/>
    </row>
    <row r="4" spans="1:6" s="341" customFormat="1" ht="35.25" customHeight="1" thickBot="1">
      <c r="A4" s="636"/>
      <c r="B4" s="199" t="s">
        <v>62</v>
      </c>
      <c r="C4" s="200" t="str">
        <f>+'1.1.sz.mell.'!C3</f>
        <v>2018. évi előirányzat</v>
      </c>
      <c r="D4" s="199" t="s">
        <v>62</v>
      </c>
      <c r="E4" s="54" t="str">
        <f>+C4</f>
        <v>2018. évi előirányzat</v>
      </c>
      <c r="F4" s="637"/>
    </row>
    <row r="5" spans="1:6" s="346" customFormat="1" ht="12" customHeight="1" thickBot="1">
      <c r="A5" s="342"/>
      <c r="B5" s="343" t="s">
        <v>494</v>
      </c>
      <c r="C5" s="344" t="s">
        <v>495</v>
      </c>
      <c r="D5" s="343" t="s">
        <v>496</v>
      </c>
      <c r="E5" s="345" t="s">
        <v>498</v>
      </c>
      <c r="F5" s="637"/>
    </row>
    <row r="6" spans="1:6" ht="12.75" customHeight="1">
      <c r="A6" s="347" t="s">
        <v>19</v>
      </c>
      <c r="B6" s="348" t="s">
        <v>375</v>
      </c>
      <c r="C6" s="324">
        <v>179622278</v>
      </c>
      <c r="D6" s="348" t="s">
        <v>63</v>
      </c>
      <c r="E6" s="330">
        <v>156095229</v>
      </c>
      <c r="F6" s="637"/>
    </row>
    <row r="7" spans="1:6" ht="12.75" customHeight="1">
      <c r="A7" s="349" t="s">
        <v>20</v>
      </c>
      <c r="B7" s="350" t="s">
        <v>376</v>
      </c>
      <c r="C7" s="325">
        <v>75333352</v>
      </c>
      <c r="D7" s="350" t="s">
        <v>184</v>
      </c>
      <c r="E7" s="331">
        <v>28174597</v>
      </c>
      <c r="F7" s="637"/>
    </row>
    <row r="8" spans="1:6" ht="12.75" customHeight="1">
      <c r="A8" s="349" t="s">
        <v>21</v>
      </c>
      <c r="B8" s="350" t="s">
        <v>397</v>
      </c>
      <c r="C8" s="325">
        <v>44728760</v>
      </c>
      <c r="D8" s="350" t="s">
        <v>235</v>
      </c>
      <c r="E8" s="331">
        <v>110633730</v>
      </c>
      <c r="F8" s="637"/>
    </row>
    <row r="9" spans="1:6" ht="12.75" customHeight="1">
      <c r="A9" s="349" t="s">
        <v>22</v>
      </c>
      <c r="B9" s="350" t="s">
        <v>175</v>
      </c>
      <c r="C9" s="325">
        <v>49454230</v>
      </c>
      <c r="D9" s="350" t="s">
        <v>185</v>
      </c>
      <c r="E9" s="331">
        <v>21232250</v>
      </c>
      <c r="F9" s="637"/>
    </row>
    <row r="10" spans="1:6" ht="12.75" customHeight="1">
      <c r="A10" s="349" t="s">
        <v>23</v>
      </c>
      <c r="B10" s="351" t="s">
        <v>423</v>
      </c>
      <c r="C10" s="325">
        <v>25693810</v>
      </c>
      <c r="D10" s="350" t="s">
        <v>186</v>
      </c>
      <c r="E10" s="331">
        <v>15280955</v>
      </c>
      <c r="F10" s="637"/>
    </row>
    <row r="11" spans="1:6" ht="12.75" customHeight="1">
      <c r="A11" s="349" t="s">
        <v>24</v>
      </c>
      <c r="B11" s="350" t="s">
        <v>377</v>
      </c>
      <c r="C11" s="326"/>
      <c r="D11" s="350" t="s">
        <v>51</v>
      </c>
      <c r="E11" s="331">
        <v>9600000</v>
      </c>
      <c r="F11" s="637"/>
    </row>
    <row r="12" spans="1:6" ht="12.75" customHeight="1">
      <c r="A12" s="349" t="s">
        <v>25</v>
      </c>
      <c r="B12" s="350" t="s">
        <v>482</v>
      </c>
      <c r="C12" s="325"/>
      <c r="D12" s="47"/>
      <c r="E12" s="331"/>
      <c r="F12" s="637"/>
    </row>
    <row r="13" spans="1:6" ht="12.75" customHeight="1">
      <c r="A13" s="349" t="s">
        <v>26</v>
      </c>
      <c r="B13" s="47"/>
      <c r="C13" s="325"/>
      <c r="D13" s="47"/>
      <c r="E13" s="331"/>
      <c r="F13" s="637"/>
    </row>
    <row r="14" spans="1:6" ht="12.75" customHeight="1">
      <c r="A14" s="349" t="s">
        <v>27</v>
      </c>
      <c r="B14" s="456"/>
      <c r="C14" s="326"/>
      <c r="D14" s="47"/>
      <c r="E14" s="331"/>
      <c r="F14" s="637"/>
    </row>
    <row r="15" spans="1:6" ht="12.75" customHeight="1">
      <c r="A15" s="349" t="s">
        <v>28</v>
      </c>
      <c r="B15" s="47"/>
      <c r="C15" s="325"/>
      <c r="D15" s="47"/>
      <c r="E15" s="331"/>
      <c r="F15" s="637"/>
    </row>
    <row r="16" spans="1:6" ht="12.75" customHeight="1">
      <c r="A16" s="349" t="s">
        <v>29</v>
      </c>
      <c r="B16" s="47"/>
      <c r="C16" s="325"/>
      <c r="D16" s="47"/>
      <c r="E16" s="331"/>
      <c r="F16" s="637"/>
    </row>
    <row r="17" spans="1:6" ht="12.75" customHeight="1" thickBot="1">
      <c r="A17" s="349" t="s">
        <v>30</v>
      </c>
      <c r="B17" s="59"/>
      <c r="C17" s="327"/>
      <c r="D17" s="47"/>
      <c r="E17" s="332"/>
      <c r="F17" s="637"/>
    </row>
    <row r="18" spans="1:6" ht="15.75" customHeight="1" thickBot="1">
      <c r="A18" s="352" t="s">
        <v>31</v>
      </c>
      <c r="B18" s="132" t="s">
        <v>483</v>
      </c>
      <c r="C18" s="328">
        <v>330103670</v>
      </c>
      <c r="D18" s="132" t="s">
        <v>383</v>
      </c>
      <c r="E18" s="333">
        <f>SUM(E6:E17)</f>
        <v>341016761</v>
      </c>
      <c r="F18" s="637"/>
    </row>
    <row r="19" spans="1:6" ht="12.75" customHeight="1">
      <c r="A19" s="353" t="s">
        <v>32</v>
      </c>
      <c r="B19" s="354" t="s">
        <v>380</v>
      </c>
      <c r="C19" s="515">
        <f>+C20+C21+C22+C23</f>
        <v>88337964</v>
      </c>
      <c r="D19" s="355" t="s">
        <v>192</v>
      </c>
      <c r="E19" s="334"/>
      <c r="F19" s="637"/>
    </row>
    <row r="20" spans="1:6" ht="12.75" customHeight="1">
      <c r="A20" s="356" t="s">
        <v>33</v>
      </c>
      <c r="B20" s="355" t="s">
        <v>228</v>
      </c>
      <c r="C20" s="82">
        <v>88337964</v>
      </c>
      <c r="D20" s="355" t="s">
        <v>382</v>
      </c>
      <c r="E20" s="83"/>
      <c r="F20" s="637"/>
    </row>
    <row r="21" spans="1:6" ht="12.75" customHeight="1">
      <c r="A21" s="356" t="s">
        <v>34</v>
      </c>
      <c r="B21" s="355" t="s">
        <v>229</v>
      </c>
      <c r="C21" s="82"/>
      <c r="D21" s="355" t="s">
        <v>157</v>
      </c>
      <c r="E21" s="83"/>
      <c r="F21" s="637"/>
    </row>
    <row r="22" spans="1:6" ht="12.75" customHeight="1">
      <c r="A22" s="356" t="s">
        <v>35</v>
      </c>
      <c r="B22" s="355" t="s">
        <v>233</v>
      </c>
      <c r="C22" s="82"/>
      <c r="D22" s="355" t="s">
        <v>158</v>
      </c>
      <c r="E22" s="83"/>
      <c r="F22" s="637"/>
    </row>
    <row r="23" spans="1:6" ht="12.75" customHeight="1">
      <c r="A23" s="356" t="s">
        <v>36</v>
      </c>
      <c r="B23" s="355" t="s">
        <v>234</v>
      </c>
      <c r="C23" s="82"/>
      <c r="D23" s="354" t="s">
        <v>627</v>
      </c>
      <c r="E23" s="83">
        <v>6282357</v>
      </c>
      <c r="F23" s="637"/>
    </row>
    <row r="24" spans="1:6" ht="12.75" customHeight="1">
      <c r="A24" s="356" t="s">
        <v>37</v>
      </c>
      <c r="B24" s="355" t="s">
        <v>381</v>
      </c>
      <c r="C24" s="357">
        <f>+C25+C26</f>
        <v>0</v>
      </c>
      <c r="D24" s="355" t="s">
        <v>193</v>
      </c>
      <c r="E24" s="83"/>
      <c r="F24" s="637"/>
    </row>
    <row r="25" spans="1:6" ht="12.75" customHeight="1">
      <c r="A25" s="353" t="s">
        <v>38</v>
      </c>
      <c r="B25" s="354" t="s">
        <v>378</v>
      </c>
      <c r="C25" s="329"/>
      <c r="D25" s="348" t="s">
        <v>465</v>
      </c>
      <c r="E25" s="334"/>
      <c r="F25" s="637"/>
    </row>
    <row r="26" spans="1:6" ht="12.75" customHeight="1">
      <c r="A26" s="356" t="s">
        <v>39</v>
      </c>
      <c r="B26" s="355" t="s">
        <v>379</v>
      </c>
      <c r="C26" s="82"/>
      <c r="D26" s="350" t="s">
        <v>471</v>
      </c>
      <c r="E26" s="83"/>
      <c r="F26" s="637"/>
    </row>
    <row r="27" spans="1:6" ht="12.75" customHeight="1">
      <c r="A27" s="349" t="s">
        <v>40</v>
      </c>
      <c r="B27" s="355" t="s">
        <v>476</v>
      </c>
      <c r="C27" s="82"/>
      <c r="D27" s="350" t="s">
        <v>472</v>
      </c>
      <c r="E27" s="83"/>
      <c r="F27" s="637"/>
    </row>
    <row r="28" spans="1:6" ht="12.75" customHeight="1" thickBot="1">
      <c r="A28" s="418" t="s">
        <v>41</v>
      </c>
      <c r="B28" s="354" t="s">
        <v>336</v>
      </c>
      <c r="C28" s="329"/>
      <c r="D28" s="458"/>
      <c r="E28" s="334"/>
      <c r="F28" s="637"/>
    </row>
    <row r="29" spans="1:6" ht="15.75" customHeight="1" thickBot="1">
      <c r="A29" s="352" t="s">
        <v>42</v>
      </c>
      <c r="B29" s="132" t="s">
        <v>484</v>
      </c>
      <c r="C29" s="328">
        <f>+C19+C24+C27+C28</f>
        <v>88337964</v>
      </c>
      <c r="D29" s="132" t="s">
        <v>486</v>
      </c>
      <c r="E29" s="333">
        <f>SUM(E19:E28)</f>
        <v>6282357</v>
      </c>
      <c r="F29" s="637"/>
    </row>
    <row r="30" spans="1:6" ht="13.5" thickBot="1">
      <c r="A30" s="352" t="s">
        <v>43</v>
      </c>
      <c r="B30" s="358" t="s">
        <v>485</v>
      </c>
      <c r="C30" s="359">
        <f>+C18+C29</f>
        <v>418441634</v>
      </c>
      <c r="D30" s="358" t="s">
        <v>487</v>
      </c>
      <c r="E30" s="359">
        <f>+E18+E29</f>
        <v>347299118</v>
      </c>
      <c r="F30" s="637"/>
    </row>
    <row r="31" spans="1:6" ht="13.5" thickBot="1">
      <c r="A31" s="352" t="s">
        <v>44</v>
      </c>
      <c r="B31" s="358" t="s">
        <v>170</v>
      </c>
      <c r="C31" s="359"/>
      <c r="D31" s="358" t="s">
        <v>171</v>
      </c>
      <c r="E31" s="359" t="str">
        <f>IF(C18-E18&gt;0,C18-E18,"-")</f>
        <v>-</v>
      </c>
      <c r="F31" s="637"/>
    </row>
    <row r="32" spans="1:6" ht="13.5" thickBot="1">
      <c r="A32" s="352" t="s">
        <v>45</v>
      </c>
      <c r="B32" s="358" t="s">
        <v>568</v>
      </c>
      <c r="C32" s="359" t="str">
        <f>IF(C30-E30&lt;0,E30-C30,"-")</f>
        <v>-</v>
      </c>
      <c r="D32" s="358" t="s">
        <v>569</v>
      </c>
      <c r="E32" s="359"/>
      <c r="F32" s="637"/>
    </row>
    <row r="33" spans="2:4" ht="18.75">
      <c r="B33" s="638"/>
      <c r="C33" s="638"/>
      <c r="D33" s="63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&amp;R&amp;"Times New Roman CE,Félkövér dőlt"&amp;11 2.1..sz melléklet a 2/2018(II.27.)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">
      <selection activeCell="D1" sqref="D1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37"/>
    </row>
    <row r="2" spans="5:6" ht="14.25" thickBot="1">
      <c r="E2" s="337" t="e">
        <f>'2.1.sz.mell  '!E2</f>
        <v>#REF!</v>
      </c>
      <c r="F2" s="637"/>
    </row>
    <row r="3" spans="1:6" ht="13.5" thickBot="1">
      <c r="A3" s="639" t="s">
        <v>70</v>
      </c>
      <c r="B3" s="338" t="s">
        <v>57</v>
      </c>
      <c r="C3" s="339"/>
      <c r="D3" s="338" t="s">
        <v>58</v>
      </c>
      <c r="E3" s="340"/>
      <c r="F3" s="637"/>
    </row>
    <row r="4" spans="1:6" s="341" customFormat="1" ht="24.75" thickBot="1">
      <c r="A4" s="640"/>
      <c r="B4" s="199" t="s">
        <v>62</v>
      </c>
      <c r="C4" s="200" t="str">
        <f>+'2.1.sz.mell  '!C4</f>
        <v>2018. évi előirányzat</v>
      </c>
      <c r="D4" s="199" t="s">
        <v>62</v>
      </c>
      <c r="E4" s="54" t="str">
        <f>+'2.1.sz.mell  '!C4</f>
        <v>2018. évi előirányzat</v>
      </c>
      <c r="F4" s="637"/>
    </row>
    <row r="5" spans="1:6" s="341" customFormat="1" ht="13.5" thickBot="1">
      <c r="A5" s="342"/>
      <c r="B5" s="343" t="s">
        <v>494</v>
      </c>
      <c r="C5" s="344" t="s">
        <v>495</v>
      </c>
      <c r="D5" s="343" t="s">
        <v>496</v>
      </c>
      <c r="E5" s="345" t="s">
        <v>498</v>
      </c>
      <c r="F5" s="637"/>
    </row>
    <row r="6" spans="1:6" ht="12.75" customHeight="1">
      <c r="A6" s="347" t="s">
        <v>19</v>
      </c>
      <c r="B6" s="348" t="s">
        <v>384</v>
      </c>
      <c r="C6" s="324">
        <v>15000000</v>
      </c>
      <c r="D6" s="348" t="s">
        <v>230</v>
      </c>
      <c r="E6" s="330">
        <v>7722000</v>
      </c>
      <c r="F6" s="637"/>
    </row>
    <row r="7" spans="1:6" ht="12.75">
      <c r="A7" s="349" t="s">
        <v>20</v>
      </c>
      <c r="B7" s="350" t="s">
        <v>385</v>
      </c>
      <c r="C7" s="325"/>
      <c r="D7" s="350" t="s">
        <v>390</v>
      </c>
      <c r="E7" s="331">
        <v>6222000</v>
      </c>
      <c r="F7" s="637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>
        <v>84642516</v>
      </c>
      <c r="F8" s="637"/>
    </row>
    <row r="9" spans="1:6" ht="12.75" customHeight="1">
      <c r="A9" s="349" t="s">
        <v>22</v>
      </c>
      <c r="B9" s="350" t="s">
        <v>386</v>
      </c>
      <c r="C9" s="325"/>
      <c r="D9" s="350" t="s">
        <v>391</v>
      </c>
      <c r="E9" s="331">
        <v>60800000</v>
      </c>
      <c r="F9" s="637"/>
    </row>
    <row r="10" spans="1:6" ht="12.75" customHeight="1">
      <c r="A10" s="349" t="s">
        <v>23</v>
      </c>
      <c r="B10" s="350" t="s">
        <v>387</v>
      </c>
      <c r="C10" s="325"/>
      <c r="D10" s="350" t="s">
        <v>232</v>
      </c>
      <c r="E10" s="331"/>
      <c r="F10" s="637"/>
    </row>
    <row r="11" spans="1:6" ht="12.75" customHeight="1">
      <c r="A11" s="349" t="s">
        <v>24</v>
      </c>
      <c r="B11" s="350" t="s">
        <v>388</v>
      </c>
      <c r="C11" s="326">
        <v>6222000</v>
      </c>
      <c r="D11" s="459"/>
      <c r="E11" s="331"/>
      <c r="F11" s="637"/>
    </row>
    <row r="12" spans="1:6" ht="12.75" customHeight="1">
      <c r="A12" s="349" t="s">
        <v>25</v>
      </c>
      <c r="B12" s="47" t="s">
        <v>623</v>
      </c>
      <c r="C12" s="325"/>
      <c r="D12" s="459"/>
      <c r="E12" s="331"/>
      <c r="F12" s="637"/>
    </row>
    <row r="13" spans="1:6" ht="12.75" customHeight="1">
      <c r="A13" s="349" t="s">
        <v>26</v>
      </c>
      <c r="B13" s="47"/>
      <c r="C13" s="325"/>
      <c r="D13" s="460"/>
      <c r="E13" s="331"/>
      <c r="F13" s="637"/>
    </row>
    <row r="14" spans="1:6" ht="12.75" customHeight="1">
      <c r="A14" s="349" t="s">
        <v>27</v>
      </c>
      <c r="B14" s="457"/>
      <c r="C14" s="326"/>
      <c r="D14" s="459"/>
      <c r="E14" s="331"/>
      <c r="F14" s="637"/>
    </row>
    <row r="15" spans="1:6" ht="12.75">
      <c r="A15" s="349" t="s">
        <v>28</v>
      </c>
      <c r="B15" s="47"/>
      <c r="C15" s="326"/>
      <c r="D15" s="459"/>
      <c r="E15" s="331"/>
      <c r="F15" s="637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37"/>
    </row>
    <row r="17" spans="1:6" ht="15.75" customHeight="1" thickBot="1">
      <c r="A17" s="352" t="s">
        <v>30</v>
      </c>
      <c r="B17" s="132" t="s">
        <v>398</v>
      </c>
      <c r="C17" s="328">
        <f>+C6+C8+C9+C11+C12+C13+C14+C15+C16</f>
        <v>21222000</v>
      </c>
      <c r="D17" s="132" t="s">
        <v>399</v>
      </c>
      <c r="E17" s="333">
        <f>+E6+E8+E10+E11+E12+E13+E14+E15+E16</f>
        <v>92364516</v>
      </c>
      <c r="F17" s="637"/>
    </row>
    <row r="18" spans="1:6" ht="12.75" customHeight="1">
      <c r="A18" s="347" t="s">
        <v>31</v>
      </c>
      <c r="B18" s="362" t="s">
        <v>248</v>
      </c>
      <c r="C18" s="369">
        <f>SUM(C19:C23)</f>
        <v>0</v>
      </c>
      <c r="D18" s="355" t="s">
        <v>192</v>
      </c>
      <c r="E18" s="80"/>
      <c r="F18" s="637"/>
    </row>
    <row r="19" spans="1:6" ht="12.75" customHeight="1">
      <c r="A19" s="349" t="s">
        <v>32</v>
      </c>
      <c r="B19" s="363" t="s">
        <v>237</v>
      </c>
      <c r="C19" s="82"/>
      <c r="D19" s="355" t="s">
        <v>195</v>
      </c>
      <c r="E19" s="83"/>
      <c r="F19" s="637"/>
    </row>
    <row r="20" spans="1:6" ht="12.75" customHeight="1">
      <c r="A20" s="347" t="s">
        <v>33</v>
      </c>
      <c r="B20" s="363" t="s">
        <v>238</v>
      </c>
      <c r="C20" s="82"/>
      <c r="D20" s="355" t="s">
        <v>157</v>
      </c>
      <c r="E20" s="83"/>
      <c r="F20" s="637"/>
    </row>
    <row r="21" spans="1:6" ht="12.75" customHeight="1">
      <c r="A21" s="349" t="s">
        <v>34</v>
      </c>
      <c r="B21" s="363" t="s">
        <v>239</v>
      </c>
      <c r="C21" s="82"/>
      <c r="D21" s="355" t="s">
        <v>158</v>
      </c>
      <c r="E21" s="83"/>
      <c r="F21" s="637"/>
    </row>
    <row r="22" spans="1:6" ht="12.75" customHeight="1">
      <c r="A22" s="347" t="s">
        <v>35</v>
      </c>
      <c r="B22" s="363" t="s">
        <v>240</v>
      </c>
      <c r="C22" s="82"/>
      <c r="D22" s="354" t="s">
        <v>236</v>
      </c>
      <c r="E22" s="83"/>
      <c r="F22" s="637"/>
    </row>
    <row r="23" spans="1:6" ht="12.75" customHeight="1">
      <c r="A23" s="349" t="s">
        <v>36</v>
      </c>
      <c r="B23" s="364" t="s">
        <v>241</v>
      </c>
      <c r="C23" s="82"/>
      <c r="D23" s="355" t="s">
        <v>196</v>
      </c>
      <c r="E23" s="83"/>
      <c r="F23" s="637"/>
    </row>
    <row r="24" spans="1:6" ht="12.75" customHeight="1">
      <c r="A24" s="347" t="s">
        <v>37</v>
      </c>
      <c r="B24" s="365" t="s">
        <v>242</v>
      </c>
      <c r="C24" s="357">
        <f>+C25+C26+C27+C28+C29</f>
        <v>0</v>
      </c>
      <c r="D24" s="366" t="s">
        <v>194</v>
      </c>
      <c r="E24" s="83"/>
      <c r="F24" s="637"/>
    </row>
    <row r="25" spans="1:6" ht="12.75" customHeight="1">
      <c r="A25" s="349" t="s">
        <v>38</v>
      </c>
      <c r="B25" s="364" t="s">
        <v>243</v>
      </c>
      <c r="C25" s="82"/>
      <c r="D25" s="366" t="s">
        <v>392</v>
      </c>
      <c r="E25" s="83"/>
      <c r="F25" s="637"/>
    </row>
    <row r="26" spans="1:6" ht="12.75" customHeight="1">
      <c r="A26" s="347" t="s">
        <v>39</v>
      </c>
      <c r="B26" s="364" t="s">
        <v>244</v>
      </c>
      <c r="C26" s="82"/>
      <c r="D26" s="361"/>
      <c r="E26" s="83"/>
      <c r="F26" s="637"/>
    </row>
    <row r="27" spans="1:6" ht="12.75" customHeight="1">
      <c r="A27" s="349" t="s">
        <v>40</v>
      </c>
      <c r="B27" s="363" t="s">
        <v>245</v>
      </c>
      <c r="C27" s="82"/>
      <c r="D27" s="128"/>
      <c r="E27" s="83"/>
      <c r="F27" s="637"/>
    </row>
    <row r="28" spans="1:6" ht="12.75" customHeight="1">
      <c r="A28" s="347" t="s">
        <v>41</v>
      </c>
      <c r="B28" s="367" t="s">
        <v>246</v>
      </c>
      <c r="C28" s="82"/>
      <c r="D28" s="47"/>
      <c r="E28" s="83"/>
      <c r="F28" s="637"/>
    </row>
    <row r="29" spans="1:6" ht="12.75" customHeight="1" thickBot="1">
      <c r="A29" s="349" t="s">
        <v>42</v>
      </c>
      <c r="B29" s="368" t="s">
        <v>247</v>
      </c>
      <c r="C29" s="82"/>
      <c r="D29" s="128"/>
      <c r="E29" s="83"/>
      <c r="F29" s="637"/>
    </row>
    <row r="30" spans="1:6" ht="21.75" customHeight="1" thickBot="1">
      <c r="A30" s="352" t="s">
        <v>43</v>
      </c>
      <c r="B30" s="132" t="s">
        <v>389</v>
      </c>
      <c r="C30" s="328">
        <f>+C18+C24</f>
        <v>0</v>
      </c>
      <c r="D30" s="132" t="s">
        <v>393</v>
      </c>
      <c r="E30" s="333">
        <f>SUM(E18:E29)</f>
        <v>0</v>
      </c>
      <c r="F30" s="637"/>
    </row>
    <row r="31" spans="1:6" ht="13.5" thickBot="1">
      <c r="A31" s="352" t="s">
        <v>44</v>
      </c>
      <c r="B31" s="358" t="s">
        <v>394</v>
      </c>
      <c r="C31" s="359">
        <f>+C17+C30</f>
        <v>21222000</v>
      </c>
      <c r="D31" s="358" t="s">
        <v>395</v>
      </c>
      <c r="E31" s="359">
        <f>+E17+E30</f>
        <v>92364516</v>
      </c>
      <c r="F31" s="637"/>
    </row>
    <row r="32" spans="1:6" ht="13.5" thickBot="1">
      <c r="A32" s="352" t="s">
        <v>45</v>
      </c>
      <c r="B32" s="358" t="s">
        <v>170</v>
      </c>
      <c r="C32" s="359"/>
      <c r="D32" s="358" t="s">
        <v>171</v>
      </c>
      <c r="E32" s="359" t="str">
        <f>IF(C17-E17&gt;0,C17-E17,"-")</f>
        <v>-</v>
      </c>
      <c r="F32" s="637"/>
    </row>
    <row r="33" spans="1:6" ht="13.5" thickBot="1">
      <c r="A33" s="352" t="s">
        <v>46</v>
      </c>
      <c r="B33" s="358" t="s">
        <v>568</v>
      </c>
      <c r="C33" s="359"/>
      <c r="D33" s="358" t="s">
        <v>569</v>
      </c>
      <c r="E33" s="359" t="str">
        <f>IF(C31-E31&gt;0,C31-E31,"-")</f>
        <v>-</v>
      </c>
      <c r="F33" s="637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2/2018.(II.27.) önkormányzati rendelehez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545</v>
      </c>
      <c r="B6" s="143">
        <f>+'1.1.sz.mell.'!C62</f>
        <v>351325670</v>
      </c>
      <c r="C6" s="142" t="s">
        <v>488</v>
      </c>
      <c r="D6" s="145">
        <f>+'2.1.sz.mell  '!C18+'2.2.sz.mell  '!C17</f>
        <v>351325670</v>
      </c>
      <c r="E6" s="143">
        <f aca="true" t="shared" si="0" ref="E6:E15">+B6-D6</f>
        <v>0</v>
      </c>
    </row>
    <row r="7" spans="1:5" ht="12.75">
      <c r="A7" s="142" t="s">
        <v>546</v>
      </c>
      <c r="B7" s="143">
        <f>+'1.1.sz.mell.'!C86</f>
        <v>88337964</v>
      </c>
      <c r="C7" s="142" t="s">
        <v>489</v>
      </c>
      <c r="D7" s="145">
        <f>+'2.1.sz.mell  '!C29+'2.2.sz.mell  '!C30</f>
        <v>88337964</v>
      </c>
      <c r="E7" s="143">
        <f t="shared" si="0"/>
        <v>0</v>
      </c>
    </row>
    <row r="8" spans="1:5" ht="12.75">
      <c r="A8" s="142" t="s">
        <v>547</v>
      </c>
      <c r="B8" s="143">
        <f>+'1.1.sz.mell.'!C87</f>
        <v>439663634</v>
      </c>
      <c r="C8" s="142" t="s">
        <v>490</v>
      </c>
      <c r="D8" s="145">
        <f>+'2.1.sz.mell  '!C30+'2.2.sz.mell  '!C31</f>
        <v>439663634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548</v>
      </c>
      <c r="B13" s="143">
        <f>+'1.1.sz.mell.'!C128</f>
        <v>433381277</v>
      </c>
      <c r="C13" s="142" t="s">
        <v>491</v>
      </c>
      <c r="D13" s="145">
        <f>+'2.1.sz.mell  '!E18+'2.2.sz.mell  '!E17</f>
        <v>433381277</v>
      </c>
      <c r="E13" s="143">
        <f t="shared" si="0"/>
        <v>0</v>
      </c>
    </row>
    <row r="14" spans="1:5" ht="12.75">
      <c r="A14" s="142" t="s">
        <v>549</v>
      </c>
      <c r="B14" s="143">
        <f>+'1.1.sz.mell.'!C153</f>
        <v>6282357</v>
      </c>
      <c r="C14" s="142" t="s">
        <v>492</v>
      </c>
      <c r="D14" s="145">
        <f>+'2.1.sz.mell  '!E29+'2.2.sz.mell  '!E30</f>
        <v>6282357</v>
      </c>
      <c r="E14" s="143">
        <f t="shared" si="0"/>
        <v>0</v>
      </c>
    </row>
    <row r="15" spans="1:5" ht="12.75">
      <c r="A15" s="142" t="s">
        <v>550</v>
      </c>
      <c r="B15" s="143">
        <f>+'1.1.sz.mell.'!C154</f>
        <v>439663634</v>
      </c>
      <c r="C15" s="142" t="s">
        <v>493</v>
      </c>
      <c r="D15" s="145">
        <f>+'2.1.sz.mell  '!E30+'2.2.sz.mell  '!E31</f>
        <v>439663634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19" sqref="D19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41" t="s">
        <v>601</v>
      </c>
      <c r="B1" s="641"/>
      <c r="C1" s="641"/>
      <c r="D1" s="641"/>
      <c r="E1" s="641"/>
      <c r="F1" s="641"/>
    </row>
    <row r="2" spans="1:7" ht="15.75" customHeight="1" thickBot="1">
      <c r="A2" s="157"/>
      <c r="B2" s="157"/>
      <c r="C2" s="642"/>
      <c r="D2" s="642"/>
      <c r="E2" s="649" t="e">
        <f>'2.2.sz.mell  '!E2</f>
        <v>#REF!</v>
      </c>
      <c r="F2" s="649"/>
      <c r="G2" s="163"/>
    </row>
    <row r="3" spans="1:6" ht="63" customHeight="1">
      <c r="A3" s="645" t="s">
        <v>17</v>
      </c>
      <c r="B3" s="647" t="s">
        <v>198</v>
      </c>
      <c r="C3" s="647" t="s">
        <v>252</v>
      </c>
      <c r="D3" s="647"/>
      <c r="E3" s="647"/>
      <c r="F3" s="643" t="s">
        <v>503</v>
      </c>
    </row>
    <row r="4" spans="1:6" ht="15.75" thickBot="1">
      <c r="A4" s="646"/>
      <c r="B4" s="648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44"/>
    </row>
    <row r="5" spans="1:6" ht="15.75" thickBot="1">
      <c r="A5" s="160"/>
      <c r="B5" s="161" t="s">
        <v>494</v>
      </c>
      <c r="C5" s="161" t="s">
        <v>495</v>
      </c>
      <c r="D5" s="161" t="s">
        <v>496</v>
      </c>
      <c r="E5" s="161" t="s">
        <v>498</v>
      </c>
      <c r="F5" s="162" t="s">
        <v>497</v>
      </c>
    </row>
    <row r="6" spans="1:6" ht="15">
      <c r="A6" s="159" t="s">
        <v>19</v>
      </c>
      <c r="B6" s="179"/>
      <c r="C6" s="549"/>
      <c r="D6" s="549"/>
      <c r="E6" s="549"/>
      <c r="F6" s="550">
        <f>SUM(C6:E6)</f>
        <v>0</v>
      </c>
    </row>
    <row r="7" spans="1:6" ht="15">
      <c r="A7" s="158" t="s">
        <v>20</v>
      </c>
      <c r="B7" s="180"/>
      <c r="C7" s="551"/>
      <c r="D7" s="551"/>
      <c r="E7" s="551"/>
      <c r="F7" s="552">
        <f>SUM(C7:E7)</f>
        <v>0</v>
      </c>
    </row>
    <row r="8" spans="1:6" ht="15">
      <c r="A8" s="158" t="s">
        <v>21</v>
      </c>
      <c r="B8" s="180"/>
      <c r="C8" s="551"/>
      <c r="D8" s="551"/>
      <c r="E8" s="551"/>
      <c r="F8" s="552">
        <f>SUM(C8:E8)</f>
        <v>0</v>
      </c>
    </row>
    <row r="9" spans="1:6" ht="15">
      <c r="A9" s="158" t="s">
        <v>22</v>
      </c>
      <c r="B9" s="180"/>
      <c r="C9" s="551"/>
      <c r="D9" s="551"/>
      <c r="E9" s="551"/>
      <c r="F9" s="552">
        <f>SUM(C9:E9)</f>
        <v>0</v>
      </c>
    </row>
    <row r="10" spans="1:6" ht="15.75" thickBot="1">
      <c r="A10" s="164" t="s">
        <v>23</v>
      </c>
      <c r="B10" s="181"/>
      <c r="C10" s="553"/>
      <c r="D10" s="553"/>
      <c r="E10" s="553"/>
      <c r="F10" s="552">
        <f>SUM(C10:E10)</f>
        <v>0</v>
      </c>
    </row>
    <row r="11" spans="1:6" s="494" customFormat="1" ht="15" thickBot="1">
      <c r="A11" s="493" t="s">
        <v>24</v>
      </c>
      <c r="B11" s="165" t="s">
        <v>199</v>
      </c>
      <c r="C11" s="554">
        <f>SUM(C6:C10)</f>
        <v>0</v>
      </c>
      <c r="D11" s="554">
        <f>SUM(D6:D10)</f>
        <v>0</v>
      </c>
      <c r="E11" s="554">
        <f>SUM(E6:E10)</f>
        <v>0</v>
      </c>
      <c r="F11" s="555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2/2018. (II.27.)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41" t="s">
        <v>600</v>
      </c>
      <c r="B1" s="641"/>
      <c r="C1" s="641"/>
    </row>
    <row r="2" spans="1:4" ht="15.75" customHeight="1" thickBot="1">
      <c r="A2" s="157"/>
      <c r="B2" s="157"/>
      <c r="C2" s="166" t="e">
        <f>'2.2.sz.mell  '!E2</f>
        <v>#REF!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2018. évi előirányzat</v>
      </c>
    </row>
    <row r="4" spans="1:3" ht="15.75" thickBot="1">
      <c r="A4" s="185"/>
      <c r="B4" s="543" t="s">
        <v>494</v>
      </c>
      <c r="C4" s="544" t="s">
        <v>495</v>
      </c>
    </row>
    <row r="5" spans="1:3" ht="15">
      <c r="A5" s="186" t="s">
        <v>19</v>
      </c>
      <c r="B5" s="373" t="s">
        <v>504</v>
      </c>
      <c r="C5" s="370">
        <v>38904230</v>
      </c>
    </row>
    <row r="6" spans="1:3" ht="24.75">
      <c r="A6" s="187" t="s">
        <v>20</v>
      </c>
      <c r="B6" s="409" t="s">
        <v>249</v>
      </c>
      <c r="C6" s="371"/>
    </row>
    <row r="7" spans="1:3" ht="15">
      <c r="A7" s="187" t="s">
        <v>21</v>
      </c>
      <c r="B7" s="410" t="s">
        <v>505</v>
      </c>
      <c r="C7" s="371">
        <v>3000000</v>
      </c>
    </row>
    <row r="8" spans="1:3" ht="24.75">
      <c r="A8" s="187" t="s">
        <v>22</v>
      </c>
      <c r="B8" s="410" t="s">
        <v>251</v>
      </c>
      <c r="C8" s="371"/>
    </row>
    <row r="9" spans="1:3" ht="15">
      <c r="A9" s="188" t="s">
        <v>23</v>
      </c>
      <c r="B9" s="410" t="s">
        <v>250</v>
      </c>
      <c r="C9" s="372">
        <v>200000</v>
      </c>
    </row>
    <row r="10" spans="1:3" ht="15.75" thickBot="1">
      <c r="A10" s="187" t="s">
        <v>24</v>
      </c>
      <c r="B10" s="411" t="s">
        <v>506</v>
      </c>
      <c r="C10" s="371"/>
    </row>
    <row r="11" spans="1:3" ht="15.75" thickBot="1">
      <c r="A11" s="650" t="s">
        <v>200</v>
      </c>
      <c r="B11" s="651"/>
      <c r="C11" s="189">
        <f>SUM(C5:C10)</f>
        <v>42104230</v>
      </c>
    </row>
    <row r="12" spans="1:3" ht="23.25" customHeight="1">
      <c r="A12" s="652" t="s">
        <v>227</v>
      </c>
      <c r="B12" s="652"/>
      <c r="C12" s="652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2/2018. (II.27.)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H10" sqref="H10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41" t="s">
        <v>622</v>
      </c>
      <c r="B1" s="641"/>
      <c r="C1" s="641"/>
    </row>
    <row r="2" spans="1:4" ht="15.75" customHeight="1" thickBot="1">
      <c r="A2" s="157"/>
      <c r="B2" s="157"/>
      <c r="C2" s="166" t="e">
        <f>'4.sz.mell.'!C2</f>
        <v>#REF!</v>
      </c>
      <c r="D2" s="163"/>
    </row>
    <row r="3" spans="1:3" ht="26.25" customHeight="1" thickBot="1">
      <c r="A3" s="182" t="s">
        <v>17</v>
      </c>
      <c r="B3" s="183" t="s">
        <v>201</v>
      </c>
      <c r="C3" s="184" t="s">
        <v>225</v>
      </c>
    </row>
    <row r="4" spans="1:3" ht="15.75" thickBot="1">
      <c r="A4" s="185"/>
      <c r="B4" s="543" t="s">
        <v>494</v>
      </c>
      <c r="C4" s="544" t="s">
        <v>495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202</v>
      </c>
      <c r="C8" s="189"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2/2018.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E2" sqref="E2:E3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53" t="s">
        <v>0</v>
      </c>
      <c r="B1" s="653"/>
      <c r="C1" s="653"/>
      <c r="D1" s="653"/>
      <c r="E1" s="653"/>
      <c r="F1" s="653"/>
    </row>
    <row r="2" spans="1:6" ht="22.5" customHeight="1" thickBot="1">
      <c r="A2" s="198"/>
      <c r="B2" s="57"/>
      <c r="C2" s="57"/>
      <c r="D2" s="57"/>
      <c r="E2" s="57"/>
      <c r="F2" s="53" t="e">
        <f>'5.sz.mell.'!C2</f>
        <v>#REF!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494</v>
      </c>
      <c r="B4" s="56" t="s">
        <v>495</v>
      </c>
      <c r="C4" s="56" t="s">
        <v>496</v>
      </c>
      <c r="D4" s="56" t="s">
        <v>498</v>
      </c>
      <c r="E4" s="56" t="s">
        <v>497</v>
      </c>
      <c r="F4" s="546" t="s">
        <v>563</v>
      </c>
    </row>
    <row r="5" spans="1:6" ht="15.75" customHeight="1">
      <c r="A5" s="496" t="s">
        <v>581</v>
      </c>
      <c r="B5" s="25">
        <v>1500000</v>
      </c>
      <c r="C5" s="498" t="s">
        <v>582</v>
      </c>
      <c r="D5" s="25"/>
      <c r="E5" s="25">
        <v>1500000</v>
      </c>
      <c r="F5" s="58">
        <f aca="true" t="shared" si="0" ref="F5:F22">B5-D5-E5</f>
        <v>0</v>
      </c>
    </row>
    <row r="6" spans="1:6" ht="15.75" customHeight="1">
      <c r="A6" s="496" t="s">
        <v>597</v>
      </c>
      <c r="B6" s="25">
        <v>5132410</v>
      </c>
      <c r="C6" s="498" t="s">
        <v>582</v>
      </c>
      <c r="D6" s="25"/>
      <c r="E6" s="25">
        <v>2566000</v>
      </c>
      <c r="F6" s="58">
        <f t="shared" si="0"/>
        <v>2566410</v>
      </c>
    </row>
    <row r="7" spans="1:6" ht="15.75" customHeight="1">
      <c r="A7" s="496" t="s">
        <v>598</v>
      </c>
      <c r="B7" s="25">
        <v>956000</v>
      </c>
      <c r="C7" s="498" t="s">
        <v>599</v>
      </c>
      <c r="D7" s="25"/>
      <c r="E7" s="25">
        <v>956000</v>
      </c>
      <c r="F7" s="58">
        <f t="shared" si="0"/>
        <v>0</v>
      </c>
    </row>
    <row r="8" spans="1:6" ht="15.75" customHeight="1">
      <c r="A8" s="497" t="s">
        <v>602</v>
      </c>
      <c r="B8" s="25">
        <v>2700000</v>
      </c>
      <c r="C8" s="498" t="s">
        <v>582</v>
      </c>
      <c r="D8" s="25"/>
      <c r="E8" s="25">
        <v>2700000</v>
      </c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10288410</v>
      </c>
      <c r="C23" s="125"/>
      <c r="D23" s="61">
        <f>SUM(D5:D22)</f>
        <v>0</v>
      </c>
      <c r="E23" s="61">
        <f>SUM(E5:E22)</f>
        <v>7722000</v>
      </c>
      <c r="F23" s="62">
        <f>SUM(F5:F22)</f>
        <v>2566410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2/2018.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2018-02-14T12:06:57Z</cp:lastPrinted>
  <dcterms:created xsi:type="dcterms:W3CDTF">1999-10-30T10:30:45Z</dcterms:created>
  <dcterms:modified xsi:type="dcterms:W3CDTF">2018-02-28T09:14:24Z</dcterms:modified>
  <cp:category/>
  <cp:version/>
  <cp:contentType/>
  <cp:contentStatus/>
</cp:coreProperties>
</file>