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1. sz. mell" sheetId="8" r:id="rId8"/>
    <sheet name="5.1.1. sz. mell " sheetId="9" r:id="rId9"/>
    <sheet name="5.1.2. sz. mell " sheetId="10" r:id="rId10"/>
    <sheet name="5.2. sz. mell " sheetId="11" r:id="rId11"/>
    <sheet name="5.2.1. sz. mell  " sheetId="12" r:id="rId12"/>
    <sheet name="5.2.2. sz. mell  " sheetId="13" r:id="rId13"/>
    <sheet name="5.3. sz. mell  " sheetId="14" r:id="rId14"/>
    <sheet name="5.4. sz. mell   " sheetId="15" r:id="rId15"/>
    <sheet name="5.4.1. sz. mell   " sheetId="16" r:id="rId16"/>
    <sheet name="5.4.2.sz.mell." sheetId="17" r:id="rId17"/>
    <sheet name="Munka2" sheetId="18" r:id="rId18"/>
  </sheets>
  <definedNames>
    <definedName name="_xlfn.IFERROR" hidden="1">#NAME?</definedName>
    <definedName name="_xlnm.Print_Titles" localSheetId="7">'5.1. sz. mell'!$1:$6</definedName>
    <definedName name="_xlnm.Print_Titles" localSheetId="8">'5.1.1. sz. mell '!$1:$6</definedName>
    <definedName name="_xlnm.Print_Titles" localSheetId="9">'5.1.2. sz. mell '!$1:$6</definedName>
    <definedName name="_xlnm.Print_Titles" localSheetId="10">'5.2. sz. mell '!$1:$6</definedName>
    <definedName name="_xlnm.Print_Titles" localSheetId="11">'5.2.1. sz. mell  '!$1:$6</definedName>
    <definedName name="_xlnm.Print_Titles" localSheetId="12">'5.2.2. sz. mell  '!$1:$6</definedName>
    <definedName name="_xlnm.Print_Titles" localSheetId="13">'5.3. sz. mell  '!$1:$6</definedName>
    <definedName name="_xlnm.Print_Titles" localSheetId="14">'5.4. sz. mell   '!$1:$6</definedName>
    <definedName name="_xlnm.Print_Titles" localSheetId="15">'5.4.1. sz. mell   '!$1:$6</definedName>
    <definedName name="_xlnm.Print_Area" localSheetId="1">'1.1.sz.mell.'!$A$1:$G$161</definedName>
  </definedNames>
  <calcPr fullCalcOnLoad="1"/>
</workbook>
</file>

<file path=xl/sharedStrings.xml><?xml version="1.0" encoding="utf-8"?>
<sst xmlns="http://schemas.openxmlformats.org/spreadsheetml/2006/main" count="3804" uniqueCount="510">
  <si>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</si>
  <si>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</si>
  <si>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</si>
  <si>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</si>
  <si>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</si>
  <si>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</si>
  <si>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</si>
  <si>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</si>
  <si>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</si>
  <si>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</si>
  <si>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</si>
  <si>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</si>
  <si>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</si>
  <si>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</si>
  <si>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</si>
  <si>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</si>
  <si>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</si>
  <si>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</si>
  <si>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</si>
  <si>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</si>
  <si>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</si>
  <si>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</si>
  <si>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</si>
  <si>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</si>
  <si>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</si>
  <si>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</si>
  <si>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</si>
  <si>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</si>
  <si>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</si>
  <si>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</si>
  <si>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</si>
  <si>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</si>
  <si>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</si>
  <si>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</si>
  <si>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</si>
  <si>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</si>
  <si>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</si>
  <si>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</si>
  <si>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</si>
  <si>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</si>
  <si>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</si>
  <si>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</si>
  <si>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</si>
  <si>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</si>
  <si>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</si>
  <si>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</si>
  <si>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</si>
  <si>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</si>
  <si>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</si>
  <si>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</si>
  <si>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</si>
  <si>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</si>
  <si>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</si>
  <si>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</si>
  <si>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</si>
  <si>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</si>
  <si>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</si>
  <si>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</si>
  <si>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</si>
  <si>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</si>
  <si>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</si>
  <si>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</si>
  <si>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</si>
  <si>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</si>
  <si>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</si>
  <si>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</si>
  <si>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</si>
  <si>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</si>
  <si>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</si>
  <si>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</si>
  <si>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</si>
  <si>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</si>
  <si>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</si>
  <si>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</si>
  <si>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</si>
  <si>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</si>
  <si>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</si>
  <si>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</si>
  <si>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</si>
  <si>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</si>
  <si>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</si>
  <si>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</si>
  <si>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</si>
  <si>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</si>
  <si>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</si>
  <si>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</si>
  <si>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</si>
  <si>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</si>
  <si>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</si>
  <si>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</si>
  <si>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</si>
  <si>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</si>
  <si>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</si>
  <si>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</si>
  <si>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</si>
  <si>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</si>
  <si>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</si>
  <si>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</si>
  <si>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</si>
  <si>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</si>
  <si>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</si>
  <si>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</si>
  <si>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</si>
  <si>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</si>
  <si>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</si>
  <si>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</si>
  <si>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</si>
  <si>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</si>
  <si>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</si>
  <si>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</si>
  <si>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</si>
  <si>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</si>
  <si>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</si>
  <si>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</si>
  <si>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</si>
  <si>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</si>
  <si>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</si>
  <si>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</si>
  <si>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</si>
  <si>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</si>
  <si>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</si>
  <si>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</si>
  <si>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</si>
  <si>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</si>
  <si>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</si>
  <si>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</si>
  <si>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</si>
  <si>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</si>
  <si>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</si>
  <si>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</si>
  <si>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</si>
  <si>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</si>
  <si>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</si>
  <si>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</si>
  <si>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</si>
  <si>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</si>
  <si>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</si>
  <si>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</si>
  <si>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</si>
  <si>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</si>
  <si>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</si>
  <si>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</si>
  <si>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</si>
  <si>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</si>
  <si>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</si>
  <si>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</si>
  <si>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</si>
  <si>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</si>
  <si>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</si>
  <si>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</si>
  <si>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</si>
  <si>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</si>
  <si>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</si>
  <si>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</si>
  <si>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</si>
  <si>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</si>
  <si>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</si>
  <si>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</si>
  <si>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</si>
  <si>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</si>
  <si>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</si>
  <si>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</si>
  <si>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</si>
  <si>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</si>
  <si>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</si>
  <si>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</si>
  <si>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</si>
  <si>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</si>
  <si>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</si>
  <si>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</si>
  <si>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</si>
  <si>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</si>
  <si>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</si>
  <si>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</si>
  <si>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</si>
  <si>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</si>
  <si>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</si>
  <si>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</si>
  <si>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</si>
  <si>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</si>
  <si>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</si>
  <si>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</si>
  <si>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</si>
  <si>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</si>
  <si>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</si>
  <si>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</si>
  <si>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</si>
  <si>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</si>
  <si>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</si>
  <si>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</si>
  <si>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</si>
  <si>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</si>
  <si>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</si>
  <si>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</si>
  <si>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</si>
  <si>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</si>
  <si>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</si>
  <si>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</si>
  <si>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</si>
  <si>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</si>
  <si>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</si>
  <si>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</si>
  <si>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</si>
  <si>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</si>
  <si>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</si>
  <si>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</si>
  <si>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</si>
  <si>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</si>
  <si>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</si>
  <si>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</si>
  <si>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</si>
  <si>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</si>
  <si>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</si>
  <si>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</si>
  <si>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</si>
  <si>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</si>
  <si>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</si>
  <si>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</si>
  <si>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</si>
  <si>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</si>
  <si>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</si>
  <si>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</si>
  <si>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</si>
  <si>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</si>
  <si>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</si>
  <si>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</si>
  <si>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</si>
  <si>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</si>
  <si>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</si>
  <si>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</si>
  <si>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</si>
  <si>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</si>
  <si>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</si>
  <si>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</si>
  <si>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</si>
  <si>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</si>
  <si>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</si>
  <si>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</si>
  <si>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</si>
  <si>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</si>
  <si>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</si>
  <si>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</si>
  <si>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</si>
  <si>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</si>
  <si>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</si>
  <si>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</si>
  <si>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</si>
  <si>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</si>
  <si>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</si>
  <si>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</si>
  <si>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</si>
  <si>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</si>
  <si>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</si>
  <si>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</si>
  <si>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</si>
  <si>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</si>
  <si>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</si>
  <si>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</si>
  <si>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</si>
  <si>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</si>
  <si>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</si>
  <si>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</si>
  <si>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</si>
  <si>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</si>
  <si>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</si>
  <si>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</si>
  <si>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</si>
  <si>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</si>
  <si>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</si>
  <si>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</si>
  <si>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</si>
  <si>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</si>
  <si>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</si>
  <si>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</si>
  <si>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</si>
  <si>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</si>
  <si>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</si>
  <si>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</si>
  <si>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</si>
  <si>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</si>
  <si>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</si>
  <si>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</si>
  <si>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</si>
  <si>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</si>
  <si>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</si>
  <si>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</si>
  <si>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</si>
  <si>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</si>
  <si>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</si>
  <si>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</si>
  <si>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</si>
  <si>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</si>
  <si>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</si>
  <si>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</si>
  <si>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</si>
  <si>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</si>
  <si>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</si>
  <si>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</si>
  <si>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</si>
  <si>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</si>
  <si>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</si>
  <si>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</si>
  <si>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</si>
  <si>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</si>
  <si>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</si>
  <si>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</si>
  <si>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</si>
  <si>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</si>
  <si>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</si>
  <si>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</si>
  <si>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</si>
  <si>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</si>
  <si>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</si>
  <si>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</si>
  <si>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</si>
  <si>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</si>
  <si>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</si>
  <si>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</si>
  <si>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</si>
  <si>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</si>
  <si>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</si>
  <si>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</si>
  <si>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</si>
  <si>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</si>
  <si>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</si>
  <si>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</si>
  <si>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</si>
  <si>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</si>
  <si>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</si>
  <si>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</si>
  <si>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</si>
  <si>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</si>
  <si>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</si>
  <si>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</si>
  <si>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</si>
  <si>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</si>
  <si>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</si>
  <si>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</si>
  <si>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</si>
  <si>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</si>
  <si>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</si>
  <si>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</si>
  <si>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</si>
  <si>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</si>
  <si>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</si>
  <si>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</si>
  <si>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</si>
  <si>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</si>
  <si>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</si>
  <si>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</si>
  <si>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</si>
  <si>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</si>
  <si>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Működési célú finanszírozási kiadások összesen (14.+...+23.)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</si>
  <si>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</si>
  <si>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</si>
  <si>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</si>
  <si>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</si>
  <si>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</si>
  <si>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</si>
  <si>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</si>
  <si>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</si>
  <si>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</si>
  <si>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</si>
  <si>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</si>
  <si>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</si>
  <si>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</si>
  <si>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</si>
  <si>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</si>
  <si>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</si>
  <si>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</si>
  <si>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</si>
  <si>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</si>
  <si>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</si>
  <si>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</si>
  <si>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</si>
  <si>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</si>
  <si>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</si>
  <si>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</si>
  <si>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</si>
  <si>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</si>
  <si>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</si>
  <si>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</si>
  <si>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</si>
  <si>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</si>
  <si>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</si>
  <si>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</si>
  <si>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</si>
  <si>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</si>
  <si>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</si>
  <si>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</si>
  <si>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</si>
  <si>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</si>
  <si>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</si>
  <si>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</si>
  <si>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</si>
  <si>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</si>
  <si>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</si>
  <si>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</si>
  <si>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</si>
  <si>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</si>
  <si>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</si>
  <si>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</si>
  <si>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</si>
  <si>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</si>
  <si>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</si>
  <si>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</si>
  <si>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</si>
  <si>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</si>
  <si>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</si>
  <si>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</si>
  <si>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</si>
  <si>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</si>
  <si>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</si>
  <si>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</si>
  <si>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</si>
  <si>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</si>
  <si>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</si>
  <si>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</si>
  <si>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</si>
  <si>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</si>
  <si>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</si>
  <si>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</si>
  <si>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</si>
  <si>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</si>
  <si>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</si>
  <si>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</si>
  <si>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</si>
  <si>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</si>
  <si>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</si>
  <si>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</si>
  <si>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</si>
  <si>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</si>
  <si>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</si>
  <si>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</si>
  <si>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</si>
  <si>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</si>
  <si>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</si>
  <si>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</si>
  <si>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</si>
  <si>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</si>
  <si>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</si>
  <si>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</si>
  <si>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</si>
  <si>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</si>
  <si>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</si>
  <si>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</si>
  <si>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</si>
  <si>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Módosítások összesen 2018. …..-ig</t>
  </si>
  <si>
    <t xml:space="preserve">Korábbi módosítások </t>
  </si>
  <si>
    <t>F=(D+…+E)</t>
  </si>
  <si>
    <t>G=(C+F)</t>
  </si>
  <si>
    <t>termőföld bérbeadás szja</t>
  </si>
  <si>
    <t>Mgánszemélyek kom adója</t>
  </si>
  <si>
    <t>Államháztartáson belüli megelőlegezés visszafizetése</t>
  </si>
  <si>
    <t>Hulladékégető hely kialakítása</t>
  </si>
  <si>
    <t>EFOP-1.9.-17-2017-00005 (nők a csládban)</t>
  </si>
  <si>
    <t>EFOP-1.1.3-17-2017-00024( nő az esély)</t>
  </si>
  <si>
    <t>EFOPG-1.5.3-16-2017-00027 ( szövetség a munám szolg)</t>
  </si>
  <si>
    <t>2018</t>
  </si>
  <si>
    <t>Tűzoltószertár felújítása</t>
  </si>
  <si>
    <t>Polgármesteri Hivatal felújítása</t>
  </si>
  <si>
    <t>Zrínyi Miklós Művelődési Ház nyilászárók és parketta felújítása</t>
  </si>
  <si>
    <t>Óvoda felújítás TOP-1.1.1-15-SOI-2016-00011</t>
  </si>
  <si>
    <t>Belterületi utak, járdák, hidak felújítása</t>
  </si>
  <si>
    <t>Magánszemélyek kom. Adója</t>
  </si>
  <si>
    <t>Termőföld bérbeadás szja</t>
  </si>
  <si>
    <t>Magánszemélyek kom adója</t>
  </si>
  <si>
    <t>Irányító szervi (önkormányzati támogatás) int. Finanasszirozás</t>
  </si>
  <si>
    <t>Dologi kiadások</t>
  </si>
  <si>
    <t>Irányító szervi (önkormányzati) támogatás (intézményfinanszírozás)</t>
  </si>
  <si>
    <t>2.5.-ből        - EU-s támogatásból megvalósuló programok projektek kiadása</t>
  </si>
  <si>
    <t>Berzencei Szent Antal Óvoda, Bölcsőde és Konyha</t>
  </si>
  <si>
    <t>Irányító szervi (önkormányzati) támogatás intézményfinanszírozás</t>
  </si>
  <si>
    <t>Berzencei Zrínyi Miklós Művelődési Ház</t>
  </si>
  <si>
    <t>Berzencei Polgármersteri  hivatal</t>
  </si>
  <si>
    <t>Berzencei Nagyközségi Önkormányzat</t>
  </si>
  <si>
    <t>Berzencei Nagyközség Önkormányzat</t>
  </si>
  <si>
    <t>Irányitó szervi támogatás</t>
  </si>
  <si>
    <t>Kötelező  feladatok bevételei, kiadásai</t>
  </si>
  <si>
    <t>EFOP-3-7-3-16-2017-00024 (még 1 esély</t>
  </si>
  <si>
    <t>Berzencei Polgármersteri hivatal</t>
  </si>
  <si>
    <t xml:space="preserve">   -Egyéb müködési célú támogatás államháztartáson belülre</t>
  </si>
  <si>
    <t>Szekrénysor bölcsőde</t>
  </si>
  <si>
    <t>Felhalm célú visszatér.tám. Kölcsönök ÁH-nkivülről</t>
  </si>
  <si>
    <t>Korábbi módosítás</t>
  </si>
  <si>
    <t>korábbi módosítás</t>
  </si>
  <si>
    <t>5.1. melléklet a …/2018.(XI.27.) önkormányzati rendelet-tervezeethez</t>
  </si>
  <si>
    <t>5.1.1. melléklet a ../2018.(XI.27.) önkormányzati rendelet-tervezethez</t>
  </si>
  <si>
    <t>5.1.2. melléklet a ../2018.(XI.27.) önkormányzati rendelet-tervezethez</t>
  </si>
  <si>
    <t>5.2. melléklet a …/2018.(XI.27.) önkormányzati rendelet-tervezethez</t>
  </si>
  <si>
    <t>5.2.1. melléklet a ../2018.(XI.27.) önkormányzati rendelet-tervezethez</t>
  </si>
  <si>
    <t>5.2.2. melléklet a ../2018.(XI.27.) önkormányzati rendelet-tervezethez</t>
  </si>
  <si>
    <t>5.3. melléklet a ../2018.(XI.27.) önkormányzati rendelet-tervezethez</t>
  </si>
  <si>
    <t>5.4. mellékleet a ../2018.(XI.27.) önkormányzati rendelet-tervezethez</t>
  </si>
  <si>
    <t>5.4.1. melléklet a ../2018.(XI.27.) önkormányzati rendelet-tervezethez</t>
  </si>
  <si>
    <t>5.4.2. melléklet a ../2018.(XI..27.) önkormányzati rendelet-tervezethez</t>
  </si>
  <si>
    <t xml:space="preserve">3. sz. módosítás </t>
  </si>
  <si>
    <t>3.számú módosítás utáni előirányzat</t>
  </si>
  <si>
    <t>3.sz. módosítás</t>
  </si>
  <si>
    <t>3. számú módosítás utáni előirányzat</t>
  </si>
  <si>
    <t xml:space="preserve">3.sz. módosítás </t>
  </si>
  <si>
    <t>3sz. Módosítás utáni ei.</t>
  </si>
  <si>
    <t xml:space="preserve">3.sz.módosítás </t>
  </si>
  <si>
    <t>3.sz. Módosítás utáni ei.</t>
  </si>
  <si>
    <t xml:space="preserve">3.sz módosítás </t>
  </si>
  <si>
    <t>3.sz. Módosítás utániei</t>
  </si>
  <si>
    <t>3..sz módosítás utáni ei</t>
  </si>
  <si>
    <t>BEVÉTELEK ÖSSZESEN</t>
  </si>
  <si>
    <t>KIADÁSOK ÖSSZESEN</t>
  </si>
  <si>
    <t xml:space="preserve">3.. sz. módosítás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</si>
</sst>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7" xfId="0" applyFont="1" applyFill="1" applyBorder="1" applyAlignment="1" applyProtection="1">
      <alignment horizontal="center" vertical="center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8" fillId="0" borderId="50" xfId="60" applyFont="1" applyFill="1" applyBorder="1" applyAlignment="1" applyProtection="1">
      <alignment horizontal="center" vertical="center" wrapText="1"/>
      <protection locked="0"/>
    </xf>
    <xf numFmtId="0" fontId="68" fillId="0" borderId="32" xfId="60" applyFont="1" applyFill="1" applyBorder="1" applyAlignment="1" applyProtection="1">
      <alignment horizontal="center" vertical="center" wrapText="1"/>
      <protection locked="0"/>
    </xf>
    <xf numFmtId="0" fontId="68" fillId="0" borderId="32" xfId="0" applyFont="1" applyBorder="1" applyAlignment="1" applyProtection="1">
      <alignment horizontal="center" vertical="center" wrapText="1"/>
      <protection locked="0"/>
    </xf>
    <xf numFmtId="0" fontId="68" fillId="0" borderId="66" xfId="60" applyFont="1" applyFill="1" applyBorder="1" applyAlignment="1" applyProtection="1">
      <alignment horizontal="center" vertical="center" wrapText="1"/>
      <protection locked="0"/>
    </xf>
    <xf numFmtId="0" fontId="69" fillId="0" borderId="25" xfId="60" applyFont="1" applyFill="1" applyBorder="1" applyAlignment="1" applyProtection="1">
      <alignment horizontal="center" vertical="center" wrapText="1"/>
      <protection/>
    </xf>
    <xf numFmtId="0" fontId="69" fillId="0" borderId="67" xfId="60" applyFont="1" applyFill="1" applyBorder="1" applyAlignment="1" applyProtection="1">
      <alignment horizontal="center" vertical="center" wrapText="1"/>
      <protection/>
    </xf>
    <xf numFmtId="164" fontId="69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70" fillId="0" borderId="10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164" fontId="70" fillId="0" borderId="69" xfId="0" applyNumberFormat="1" applyFont="1" applyBorder="1" applyAlignment="1">
      <alignment horizontal="center" vertical="center" wrapText="1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0" fontId="71" fillId="0" borderId="33" xfId="0" applyFont="1" applyBorder="1" applyAlignment="1" applyProtection="1">
      <alignment horizontal="center" vertical="center" wrapText="1"/>
      <protection locked="0"/>
    </xf>
    <xf numFmtId="0" fontId="71" fillId="0" borderId="34" xfId="0" applyFont="1" applyBorder="1" applyAlignment="1" applyProtection="1">
      <alignment horizontal="center" vertical="center" wrapText="1"/>
      <protection locked="0"/>
    </xf>
    <xf numFmtId="3" fontId="72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68" fillId="0" borderId="23" xfId="0" applyNumberFormat="1" applyFont="1" applyFill="1" applyBorder="1" applyAlignment="1" applyProtection="1">
      <alignment horizontal="center" vertical="center" wrapText="1"/>
      <protection/>
    </xf>
    <xf numFmtId="164" fontId="68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2" xfId="0" applyNumberFormat="1" applyFont="1" applyFill="1" applyBorder="1" applyAlignment="1" applyProtection="1">
      <alignment horizontal="center" vertical="center" wrapText="1"/>
      <protection/>
    </xf>
    <xf numFmtId="164" fontId="6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27" xfId="0" applyNumberFormat="1" applyFont="1" applyFill="1" applyBorder="1" applyAlignment="1" applyProtection="1">
      <alignment horizontal="center" vertical="center" wrapText="1"/>
      <protection/>
    </xf>
    <xf numFmtId="164" fontId="69" fillId="0" borderId="70" xfId="0" applyNumberFormat="1" applyFont="1" applyFill="1" applyBorder="1" applyAlignment="1" applyProtection="1">
      <alignment horizontal="center" vertical="center" wrapText="1"/>
      <protection/>
    </xf>
    <xf numFmtId="164" fontId="68" fillId="0" borderId="23" xfId="0" applyNumberFormat="1" applyFont="1" applyBorder="1" applyAlignment="1" applyProtection="1">
      <alignment horizontal="center" vertical="center" wrapText="1"/>
      <protection locked="0"/>
    </xf>
    <xf numFmtId="164" fontId="68" fillId="0" borderId="33" xfId="0" applyNumberFormat="1" applyFont="1" applyBorder="1" applyAlignment="1" applyProtection="1">
      <alignment horizontal="center" vertical="center" wrapText="1"/>
      <protection locked="0"/>
    </xf>
    <xf numFmtId="164" fontId="68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33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>
      <alignment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right" vertical="top" wrapText="1"/>
      <protection locked="0"/>
    </xf>
    <xf numFmtId="0" fontId="2" fillId="0" borderId="31" xfId="0" applyFont="1" applyBorder="1" applyAlignment="1">
      <alignment wrapText="1"/>
    </xf>
    <xf numFmtId="164" fontId="2" fillId="0" borderId="31" xfId="0" applyNumberFormat="1" applyFont="1" applyFill="1" applyBorder="1" applyAlignment="1">
      <alignment vertical="center"/>
    </xf>
    <xf numFmtId="0" fontId="0" fillId="0" borderId="31" xfId="0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C60" sqref="C6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4" t="s">
        <v>430</v>
      </c>
      <c r="B1" s="64"/>
    </row>
    <row r="2" spans="1:2" ht="12.75">
      <c r="A2" s="64"/>
      <c r="B2" s="64"/>
    </row>
    <row r="3" spans="1:2" ht="12.75">
      <c r="A3" s="226"/>
      <c r="B3" s="226"/>
    </row>
    <row r="4" spans="1:2" ht="15.75">
      <c r="A4" s="66"/>
      <c r="B4" s="230"/>
    </row>
    <row r="5" spans="1:2" ht="15.75">
      <c r="A5" s="66"/>
      <c r="B5" s="230"/>
    </row>
    <row r="6" spans="1:2" s="57" customFormat="1" ht="15.75">
      <c r="A6" s="66" t="s">
        <v>439</v>
      </c>
      <c r="B6" s="226"/>
    </row>
    <row r="7" spans="1:2" s="57" customFormat="1" ht="12.75">
      <c r="A7" s="226"/>
      <c r="B7" s="226"/>
    </row>
    <row r="8" spans="1:2" s="57" customFormat="1" ht="12.75">
      <c r="A8" s="226"/>
      <c r="B8" s="226"/>
    </row>
    <row r="9" spans="1:2" ht="12.75">
      <c r="A9" s="226" t="s">
        <v>401</v>
      </c>
      <c r="B9" s="226" t="s">
        <v>381</v>
      </c>
    </row>
    <row r="10" spans="1:2" ht="12.75">
      <c r="A10" s="226" t="s">
        <v>399</v>
      </c>
      <c r="B10" s="226" t="s">
        <v>387</v>
      </c>
    </row>
    <row r="11" spans="1:2" ht="12.75">
      <c r="A11" s="226" t="s">
        <v>400</v>
      </c>
      <c r="B11" s="226" t="s">
        <v>388</v>
      </c>
    </row>
    <row r="12" spans="1:2" ht="12.75">
      <c r="A12" s="226"/>
      <c r="B12" s="226"/>
    </row>
    <row r="13" spans="1:2" ht="15.75">
      <c r="A13" s="66" t="str">
        <f>+CONCATENATE(LEFT(A6,4),". évi előirányzat módosítások BEVÉTELEK")</f>
        <v>2018. évi előirányzat módosítások BEVÉTELEK</v>
      </c>
      <c r="B13" s="230"/>
    </row>
    <row r="14" spans="1:2" ht="12.75">
      <c r="A14" s="226"/>
      <c r="B14" s="226"/>
    </row>
    <row r="15" spans="1:2" s="57" customFormat="1" ht="12.75">
      <c r="A15" s="226" t="s">
        <v>402</v>
      </c>
      <c r="B15" s="226" t="s">
        <v>382</v>
      </c>
    </row>
    <row r="16" spans="1:2" ht="12.75">
      <c r="A16" s="226" t="s">
        <v>403</v>
      </c>
      <c r="B16" s="226" t="s">
        <v>389</v>
      </c>
    </row>
    <row r="17" spans="1:2" ht="12.75">
      <c r="A17" s="226" t="s">
        <v>404</v>
      </c>
      <c r="B17" s="226" t="s">
        <v>390</v>
      </c>
    </row>
    <row r="18" spans="1:2" ht="12.75">
      <c r="A18" s="226"/>
      <c r="B18" s="226"/>
    </row>
    <row r="19" spans="1:2" ht="14.25">
      <c r="A19" s="233" t="str">
        <f>+CONCATENATE(LEFT(A6,4),". módosítás utáni módosított előrirányzatok BEVÉTELEK")</f>
        <v>2018. módosítás utáni módosított előrirányzatok BEVÉTELEK</v>
      </c>
      <c r="B19" s="230"/>
    </row>
    <row r="20" spans="1:2" ht="12.75">
      <c r="A20" s="226"/>
      <c r="B20" s="226"/>
    </row>
    <row r="21" spans="1:2" ht="12.75">
      <c r="A21" s="226" t="s">
        <v>405</v>
      </c>
      <c r="B21" s="226" t="s">
        <v>383</v>
      </c>
    </row>
    <row r="22" spans="1:2" ht="12.75">
      <c r="A22" s="226" t="s">
        <v>406</v>
      </c>
      <c r="B22" s="226" t="s">
        <v>391</v>
      </c>
    </row>
    <row r="23" spans="1:2" ht="12.75">
      <c r="A23" s="226" t="s">
        <v>407</v>
      </c>
      <c r="B23" s="226" t="s">
        <v>392</v>
      </c>
    </row>
    <row r="24" spans="1:2" ht="12.75">
      <c r="A24" s="226"/>
      <c r="B24" s="226"/>
    </row>
    <row r="25" spans="1:2" ht="15.75">
      <c r="A25" s="66" t="str">
        <f>+CONCATENATE(LEFT(A6,4),". évi eredeti előirányzat KIADÁSOK")</f>
        <v>2018. évi eredeti előirányzat KIADÁSOK</v>
      </c>
      <c r="B25" s="230"/>
    </row>
    <row r="26" spans="1:2" ht="12.75">
      <c r="A26" s="226"/>
      <c r="B26" s="226"/>
    </row>
    <row r="27" spans="1:2" ht="12.75">
      <c r="A27" s="226" t="s">
        <v>408</v>
      </c>
      <c r="B27" s="226" t="s">
        <v>384</v>
      </c>
    </row>
    <row r="28" spans="1:2" ht="12.75">
      <c r="A28" s="226" t="s">
        <v>409</v>
      </c>
      <c r="B28" s="226" t="s">
        <v>393</v>
      </c>
    </row>
    <row r="29" spans="1:2" ht="12.75">
      <c r="A29" s="226" t="s">
        <v>410</v>
      </c>
      <c r="B29" s="226" t="s">
        <v>394</v>
      </c>
    </row>
    <row r="30" spans="1:2" ht="12.75">
      <c r="A30" s="226"/>
      <c r="B30" s="226"/>
    </row>
    <row r="31" spans="1:2" ht="15.75">
      <c r="A31" s="66" t="str">
        <f>+CONCATENATE(LEFT(A6,4),". évi előirányzat módosítások KIADÁSOK")</f>
        <v>2018. évi előirányzat módosítások KIADÁSOK</v>
      </c>
      <c r="B31" s="230"/>
    </row>
    <row r="32" spans="1:2" ht="12.75">
      <c r="A32" s="226"/>
      <c r="B32" s="226"/>
    </row>
    <row r="33" spans="1:2" ht="12.75">
      <c r="A33" s="226" t="s">
        <v>411</v>
      </c>
      <c r="B33" s="226" t="s">
        <v>385</v>
      </c>
    </row>
    <row r="34" spans="1:2" ht="12.75">
      <c r="A34" s="226" t="s">
        <v>412</v>
      </c>
      <c r="B34" s="226" t="s">
        <v>395</v>
      </c>
    </row>
    <row r="35" spans="1:2" ht="12.75">
      <c r="A35" s="226" t="s">
        <v>413</v>
      </c>
      <c r="B35" s="226" t="s">
        <v>396</v>
      </c>
    </row>
    <row r="36" spans="1:2" ht="12.75">
      <c r="A36" s="226"/>
      <c r="B36" s="226"/>
    </row>
    <row r="37" spans="1:2" ht="15.75">
      <c r="A37" s="232" t="str">
        <f>+CONCATENATE(LEFT(A6,4),". módosítás utáni módosított előirányzatok KIADÁSOK")</f>
        <v>2018. módosítás utáni módosított előirányzatok KIADÁSOK</v>
      </c>
      <c r="B37" s="230"/>
    </row>
    <row r="38" spans="1:2" ht="12.75">
      <c r="A38" s="226"/>
      <c r="B38" s="226"/>
    </row>
    <row r="39" spans="1:2" ht="12.75">
      <c r="A39" s="226" t="s">
        <v>414</v>
      </c>
      <c r="B39" s="226" t="s">
        <v>386</v>
      </c>
    </row>
    <row r="40" spans="1:2" ht="12.75">
      <c r="A40" s="226" t="s">
        <v>415</v>
      </c>
      <c r="B40" s="226" t="s">
        <v>397</v>
      </c>
    </row>
    <row r="41" spans="1:2" ht="12.75">
      <c r="A41" s="226" t="s">
        <v>416</v>
      </c>
      <c r="B41" s="226" t="s">
        <v>398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09">
      <selection activeCell="E157" sqref="E157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488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476</v>
      </c>
      <c r="C2" s="369"/>
      <c r="D2" s="370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371" t="s">
        <v>291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30688760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30688760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30688760</v>
      </c>
      <c r="D20" s="210"/>
      <c r="E20" s="138"/>
      <c r="F20" s="309">
        <f t="shared" si="2"/>
        <v>0</v>
      </c>
      <c r="G20" s="282">
        <f t="shared" si="3"/>
        <v>30688760</v>
      </c>
    </row>
    <row r="21" spans="1:7" s="46" customFormat="1" ht="12" customHeight="1" thickBot="1">
      <c r="A21" s="169" t="s">
        <v>76</v>
      </c>
      <c r="B21" s="153" t="s">
        <v>152</v>
      </c>
      <c r="C21" s="140">
        <v>30688760</v>
      </c>
      <c r="D21" s="211"/>
      <c r="E21" s="140"/>
      <c r="F21" s="310">
        <f t="shared" si="2"/>
        <v>0</v>
      </c>
      <c r="G21" s="283">
        <f t="shared" si="3"/>
        <v>30688760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3656000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3656000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3656000</v>
      </c>
      <c r="D27" s="210"/>
      <c r="E27" s="138"/>
      <c r="F27" s="309">
        <f t="shared" si="4"/>
        <v>0</v>
      </c>
      <c r="G27" s="282">
        <f t="shared" si="5"/>
        <v>3656000</v>
      </c>
    </row>
    <row r="28" spans="1:7" s="46" customFormat="1" ht="12" customHeight="1" thickBot="1">
      <c r="A28" s="169" t="s">
        <v>94</v>
      </c>
      <c r="B28" s="153" t="s">
        <v>157</v>
      </c>
      <c r="C28" s="140">
        <v>3656000</v>
      </c>
      <c r="D28" s="211"/>
      <c r="E28" s="140"/>
      <c r="F28" s="310">
        <f t="shared" si="4"/>
        <v>0</v>
      </c>
      <c r="G28" s="283">
        <f t="shared" si="5"/>
        <v>3656000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4150000</v>
      </c>
      <c r="D29" s="143">
        <f>+D30+D31+D32+D33+D34+D35+D36</f>
        <v>600000</v>
      </c>
      <c r="E29" s="143">
        <f>+E30+E31+E32+E33+E34+E35+E36</f>
        <v>0</v>
      </c>
      <c r="F29" s="143">
        <f>+F30+F31+F32+F33+F34+F35+F36</f>
        <v>600000</v>
      </c>
      <c r="G29" s="284">
        <f>+G30+G31+G32+G33+G34+G35+G36</f>
        <v>4750000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>
        <v>4150000</v>
      </c>
      <c r="D32" s="138">
        <v>600000</v>
      </c>
      <c r="E32" s="138"/>
      <c r="F32" s="309">
        <f t="shared" si="6"/>
        <v>600000</v>
      </c>
      <c r="G32" s="282">
        <f t="shared" si="7"/>
        <v>4750000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38494760</v>
      </c>
      <c r="D65" s="212">
        <f>+D8+D15+D22+D29+D37+D49+D55+D60</f>
        <v>600000</v>
      </c>
      <c r="E65" s="143">
        <f>+E8+E15+E22+E29+E37+E49+E55+E60</f>
        <v>0</v>
      </c>
      <c r="F65" s="143">
        <f>+F8+F15+F22+F29+F37+F49+F55+F60</f>
        <v>600000</v>
      </c>
      <c r="G65" s="284">
        <f>+G8+G15+G22+G29+G37+G49+G55+G60</f>
        <v>39094760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38494760</v>
      </c>
      <c r="D90" s="143">
        <f>+D65+D89</f>
        <v>600000</v>
      </c>
      <c r="E90" s="143">
        <f>+E65+E89</f>
        <v>0</v>
      </c>
      <c r="F90" s="143">
        <f>+F65+F89</f>
        <v>600000</v>
      </c>
      <c r="G90" s="284">
        <f>+G65+G89</f>
        <v>39094760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34838760</v>
      </c>
      <c r="D93" s="289">
        <f>+D94+D95+D96+D97+D98+D111</f>
        <v>600000</v>
      </c>
      <c r="E93" s="136">
        <f>+E94+E95+E96+E97+E98+E111</f>
        <v>0</v>
      </c>
      <c r="F93" s="136">
        <f>+F94+F95+F96+F97+F98+F111</f>
        <v>600000</v>
      </c>
      <c r="G93" s="293">
        <f>+G94+G95+G96+G97+G98+G111</f>
        <v>35438760</v>
      </c>
    </row>
    <row r="94" spans="1:7" ht="12" customHeight="1">
      <c r="A94" s="175" t="s">
        <v>60</v>
      </c>
      <c r="B94" s="8" t="s">
        <v>34</v>
      </c>
      <c r="C94" s="200">
        <v>20757898</v>
      </c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20757898</v>
      </c>
    </row>
    <row r="95" spans="1:7" ht="12" customHeight="1">
      <c r="A95" s="168" t="s">
        <v>61</v>
      </c>
      <c r="B95" s="6" t="s">
        <v>105</v>
      </c>
      <c r="C95" s="138">
        <v>4145902</v>
      </c>
      <c r="D95" s="291"/>
      <c r="E95" s="138"/>
      <c r="F95" s="309">
        <f t="shared" si="12"/>
        <v>0</v>
      </c>
      <c r="G95" s="282">
        <f t="shared" si="13"/>
        <v>4145902</v>
      </c>
    </row>
    <row r="96" spans="1:7" ht="12" customHeight="1">
      <c r="A96" s="168" t="s">
        <v>62</v>
      </c>
      <c r="B96" s="6" t="s">
        <v>79</v>
      </c>
      <c r="C96" s="140">
        <v>5784960</v>
      </c>
      <c r="D96" s="291"/>
      <c r="E96" s="140"/>
      <c r="F96" s="310">
        <f t="shared" si="12"/>
        <v>0</v>
      </c>
      <c r="G96" s="283">
        <f t="shared" si="13"/>
        <v>5784960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>
        <v>4150000</v>
      </c>
      <c r="D98" s="270">
        <v>600000</v>
      </c>
      <c r="E98" s="140"/>
      <c r="F98" s="310">
        <f t="shared" si="12"/>
        <v>600000</v>
      </c>
      <c r="G98" s="283">
        <f t="shared" si="13"/>
        <v>4750000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>
        <v>4150000</v>
      </c>
      <c r="D110" s="269">
        <v>600000</v>
      </c>
      <c r="E110" s="138"/>
      <c r="F110" s="309">
        <f t="shared" si="12"/>
        <v>600000</v>
      </c>
      <c r="G110" s="282">
        <f t="shared" si="13"/>
        <v>4750000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3656000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3656000</v>
      </c>
    </row>
    <row r="115" spans="1:7" ht="12" customHeight="1">
      <c r="A115" s="167" t="s">
        <v>66</v>
      </c>
      <c r="B115" s="6" t="s">
        <v>124</v>
      </c>
      <c r="C115" s="139">
        <v>3656000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3656000</v>
      </c>
    </row>
    <row r="116" spans="1:7" ht="12" customHeight="1">
      <c r="A116" s="167" t="s">
        <v>67</v>
      </c>
      <c r="B116" s="10" t="s">
        <v>254</v>
      </c>
      <c r="C116" s="139">
        <v>3656000</v>
      </c>
      <c r="D116" s="267"/>
      <c r="E116" s="139"/>
      <c r="F116" s="181">
        <f t="shared" si="14"/>
        <v>0</v>
      </c>
      <c r="G116" s="281">
        <f t="shared" si="15"/>
        <v>3656000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38494760</v>
      </c>
      <c r="D128" s="266">
        <f>+D93+D114</f>
        <v>600000</v>
      </c>
      <c r="E128" s="137">
        <f>+E93+E114</f>
        <v>0</v>
      </c>
      <c r="F128" s="137">
        <f>+F93+F114</f>
        <v>600000</v>
      </c>
      <c r="G128" s="280">
        <f>+G93+G114</f>
        <v>39094760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38494760</v>
      </c>
      <c r="D155" s="274">
        <f>+D128+D154</f>
        <v>600000</v>
      </c>
      <c r="E155" s="205">
        <f>+E128+E154</f>
        <v>0</v>
      </c>
      <c r="F155" s="205">
        <f>+F128+F154</f>
        <v>600000</v>
      </c>
      <c r="G155" s="297">
        <f>+G128+G154</f>
        <v>39094760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5</v>
      </c>
      <c r="D157" s="292"/>
      <c r="E157" s="239"/>
      <c r="F157" s="330">
        <f>D157+E157</f>
        <v>0</v>
      </c>
      <c r="G157" s="331">
        <f>C157+F157</f>
        <v>5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36">
      <selection activeCell="E97" sqref="E97"/>
    </sheetView>
  </sheetViews>
  <sheetFormatPr defaultColWidth="9.00390625" defaultRowHeight="12.75"/>
  <cols>
    <col min="1" max="1" width="7.625" style="130" customWidth="1"/>
    <col min="2" max="2" width="58.875" style="131" customWidth="1"/>
    <col min="3" max="3" width="14.875" style="132" customWidth="1"/>
    <col min="4" max="6" width="11.875" style="2" customWidth="1"/>
    <col min="7" max="7" width="19.1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489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480</v>
      </c>
      <c r="C2" s="369"/>
      <c r="D2" s="370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371" t="s">
        <v>289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14040000</v>
      </c>
      <c r="D15" s="208">
        <f>+D16+D17+D18+D19+D20</f>
        <v>781128</v>
      </c>
      <c r="E15" s="137">
        <f>+E16+E17+E18+E19+E20</f>
        <v>-2258358</v>
      </c>
      <c r="F15" s="137">
        <f>+F16+F17+F18+F19+F20</f>
        <v>-1477230</v>
      </c>
      <c r="G15" s="280">
        <f>+G16+G17+G18+G19+G20</f>
        <v>12562770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14040000</v>
      </c>
      <c r="D20" s="210">
        <v>781128</v>
      </c>
      <c r="E20" s="138">
        <v>-2258358</v>
      </c>
      <c r="F20" s="309">
        <f t="shared" si="2"/>
        <v>-1477230</v>
      </c>
      <c r="G20" s="282">
        <f t="shared" si="3"/>
        <v>12562770</v>
      </c>
    </row>
    <row r="21" spans="1:7" s="46" customFormat="1" ht="12" customHeight="1" thickBot="1">
      <c r="A21" s="169" t="s">
        <v>76</v>
      </c>
      <c r="B21" s="153" t="s">
        <v>152</v>
      </c>
      <c r="C21" s="140">
        <v>14040000</v>
      </c>
      <c r="D21" s="211"/>
      <c r="E21" s="140">
        <v>-2258358</v>
      </c>
      <c r="F21" s="310">
        <f t="shared" si="2"/>
        <v>-2258358</v>
      </c>
      <c r="G21" s="283">
        <f t="shared" si="3"/>
        <v>11781642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2566000</v>
      </c>
      <c r="D22" s="208">
        <f>+D23+D24+D25+D26+D27</f>
        <v>0</v>
      </c>
      <c r="E22" s="137">
        <f>+E23+E24+E25+E26+E27</f>
        <v>2258358</v>
      </c>
      <c r="F22" s="137">
        <f>+F23+F24+F25+F26+F27</f>
        <v>2258358</v>
      </c>
      <c r="G22" s="280">
        <f>+G23+G24+G25+G26+G27</f>
        <v>4824358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2566000</v>
      </c>
      <c r="D27" s="210"/>
      <c r="E27" s="138">
        <v>2258358</v>
      </c>
      <c r="F27" s="309">
        <f t="shared" si="4"/>
        <v>2258358</v>
      </c>
      <c r="G27" s="282">
        <f t="shared" si="5"/>
        <v>4824358</v>
      </c>
    </row>
    <row r="28" spans="1:7" s="46" customFormat="1" ht="12" customHeight="1" thickBot="1">
      <c r="A28" s="169" t="s">
        <v>94</v>
      </c>
      <c r="B28" s="153" t="s">
        <v>157</v>
      </c>
      <c r="C28" s="140">
        <v>2566000</v>
      </c>
      <c r="D28" s="211"/>
      <c r="E28" s="140">
        <v>2258358</v>
      </c>
      <c r="F28" s="310">
        <f t="shared" si="4"/>
        <v>2258358</v>
      </c>
      <c r="G28" s="283">
        <f t="shared" si="5"/>
        <v>4824358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16606000</v>
      </c>
      <c r="D65" s="212">
        <f>+D8+D15+D22+D29+D37+D49+D55+D60</f>
        <v>781128</v>
      </c>
      <c r="E65" s="143">
        <f>+E8+E15+E22+E29+E37+E49+E55+E60</f>
        <v>0</v>
      </c>
      <c r="F65" s="143">
        <f>+F8+F15+F22+F29+F37+F49+F55+F60</f>
        <v>781128</v>
      </c>
      <c r="G65" s="284">
        <f>+G8+G15+G22+G29+G37+G49+G55+G60</f>
        <v>17387128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467</v>
      </c>
      <c r="C87" s="185">
        <v>35716763</v>
      </c>
      <c r="D87" s="185">
        <v>1619500</v>
      </c>
      <c r="E87" s="185">
        <v>700000</v>
      </c>
      <c r="F87" s="137">
        <f t="shared" si="10"/>
        <v>2319500</v>
      </c>
      <c r="G87" s="280">
        <f t="shared" si="11"/>
        <v>38036263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35716763</v>
      </c>
      <c r="D89" s="143">
        <f>+D66+D70+D75+D78+D82+D88+D87</f>
        <v>1619500</v>
      </c>
      <c r="E89" s="143">
        <v>700000</v>
      </c>
      <c r="F89" s="143">
        <v>2319500</v>
      </c>
      <c r="G89" s="284">
        <v>38036263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52322763</v>
      </c>
      <c r="D90" s="143">
        <f>+D65+D89</f>
        <v>2400628</v>
      </c>
      <c r="E90" s="143">
        <f>+E65+E89</f>
        <v>700000</v>
      </c>
      <c r="F90" s="143">
        <f>+F65+F89</f>
        <v>3100628</v>
      </c>
      <c r="G90" s="284">
        <v>55423391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49756763</v>
      </c>
      <c r="D93" s="289">
        <f>+D94+D95+D96+D97+D98+D111</f>
        <v>2400628</v>
      </c>
      <c r="E93" s="136">
        <f>+E94+E95+E96+E97+E98+E111</f>
        <v>-1558358</v>
      </c>
      <c r="F93" s="136">
        <f>+F94+F95+F96+F97+F98+F111</f>
        <v>842270</v>
      </c>
      <c r="G93" s="293">
        <f>+G94+G95+G96+G97+G98+G111</f>
        <v>50599033</v>
      </c>
    </row>
    <row r="94" spans="1:7" ht="12" customHeight="1">
      <c r="A94" s="175" t="s">
        <v>60</v>
      </c>
      <c r="B94" s="8" t="s">
        <v>34</v>
      </c>
      <c r="C94" s="200">
        <v>32225500</v>
      </c>
      <c r="D94" s="290">
        <v>669972</v>
      </c>
      <c r="E94" s="200"/>
      <c r="F94" s="308">
        <f aca="true" t="shared" si="12" ref="F94:F113">D94+E94</f>
        <v>669972</v>
      </c>
      <c r="G94" s="294">
        <f aca="true" t="shared" si="13" ref="G94:G113">C94+F94</f>
        <v>32895472</v>
      </c>
    </row>
    <row r="95" spans="1:7" ht="12" customHeight="1">
      <c r="A95" s="168" t="s">
        <v>61</v>
      </c>
      <c r="B95" s="6" t="s">
        <v>105</v>
      </c>
      <c r="C95" s="138">
        <v>6131263</v>
      </c>
      <c r="D95" s="291">
        <v>132884</v>
      </c>
      <c r="E95" s="138"/>
      <c r="F95" s="309">
        <f t="shared" si="12"/>
        <v>132884</v>
      </c>
      <c r="G95" s="282">
        <f t="shared" si="13"/>
        <v>6264147</v>
      </c>
    </row>
    <row r="96" spans="1:7" ht="12" customHeight="1">
      <c r="A96" s="168" t="s">
        <v>62</v>
      </c>
      <c r="B96" s="6" t="s">
        <v>468</v>
      </c>
      <c r="C96" s="140">
        <v>11400000</v>
      </c>
      <c r="D96" s="291">
        <v>1597772</v>
      </c>
      <c r="E96" s="140">
        <v>-1558358</v>
      </c>
      <c r="F96" s="310">
        <f t="shared" si="12"/>
        <v>39414</v>
      </c>
      <c r="G96" s="283">
        <f t="shared" si="13"/>
        <v>11439414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2566000</v>
      </c>
      <c r="D114" s="266">
        <f>+D115+D117+D119</f>
        <v>0</v>
      </c>
      <c r="E114" s="137">
        <f>+E115+E117+E119</f>
        <v>2258358</v>
      </c>
      <c r="F114" s="137">
        <f>+F115+F117+F119</f>
        <v>2258358</v>
      </c>
      <c r="G114" s="280">
        <f>+G115+G117+G119</f>
        <v>4824358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>
        <v>2566000</v>
      </c>
      <c r="D119" s="269"/>
      <c r="E119" s="138">
        <v>2258358</v>
      </c>
      <c r="F119" s="309">
        <f t="shared" si="14"/>
        <v>2258358</v>
      </c>
      <c r="G119" s="282">
        <f t="shared" si="15"/>
        <v>4824358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52322763</v>
      </c>
      <c r="D128" s="266">
        <f>+D93+D114</f>
        <v>2400628</v>
      </c>
      <c r="E128" s="137">
        <f>+E93+E114</f>
        <v>700000</v>
      </c>
      <c r="F128" s="137">
        <f>+F93+F114</f>
        <v>3100628</v>
      </c>
      <c r="G128" s="280">
        <f>+G93+G114</f>
        <v>55423391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52322763</v>
      </c>
      <c r="D155" s="274">
        <f>+D128+D154</f>
        <v>2400628</v>
      </c>
      <c r="E155" s="205">
        <f>+E128+E154</f>
        <v>700000</v>
      </c>
      <c r="F155" s="205">
        <f>+F128+F154</f>
        <v>3100628</v>
      </c>
      <c r="G155" s="297">
        <f>+G128+G154</f>
        <v>55423391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8</v>
      </c>
      <c r="D157" s="292"/>
      <c r="E157" s="239"/>
      <c r="F157" s="330">
        <f>D157+E157</f>
        <v>0</v>
      </c>
      <c r="G157" s="331">
        <f>C157+F157</f>
        <v>8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85">
      <selection activeCell="F158" sqref="F158"/>
    </sheetView>
  </sheetViews>
  <sheetFormatPr defaultColWidth="9.00390625" defaultRowHeight="12.75"/>
  <cols>
    <col min="1" max="1" width="8.00390625" style="130" customWidth="1"/>
    <col min="2" max="2" width="62.00390625" style="131" customWidth="1"/>
    <col min="3" max="3" width="12.00390625" style="132" customWidth="1"/>
    <col min="4" max="6" width="11.875" style="2" customWidth="1"/>
    <col min="7" max="7" width="22.3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490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474</v>
      </c>
      <c r="C2" s="369"/>
      <c r="D2" s="370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371" t="s">
        <v>290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781128</v>
      </c>
      <c r="E15" s="137"/>
      <c r="F15" s="137">
        <f>+F16+F17+F18+F19+F20</f>
        <v>781128</v>
      </c>
      <c r="G15" s="280">
        <f>+G16+G17+G18+G19+G20</f>
        <v>781128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>
        <v>781128</v>
      </c>
      <c r="E20" s="138"/>
      <c r="F20" s="309">
        <f t="shared" si="2"/>
        <v>781128</v>
      </c>
      <c r="G20" s="282">
        <f t="shared" si="3"/>
        <v>781128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0</v>
      </c>
      <c r="D65" s="212">
        <f>+D8+D15+D22+D29+D37+D49+D55+D60</f>
        <v>781128</v>
      </c>
      <c r="E65" s="143">
        <f>+E8+E15+E22+E29+E37+E49+E55+E60</f>
        <v>0</v>
      </c>
      <c r="F65" s="143">
        <f>+F8+F15+F22+F29+F37+F49+F55+F60</f>
        <v>781128</v>
      </c>
      <c r="G65" s="284">
        <f>+G8+G15+G22+G29+G37+G49+G55+G60</f>
        <v>781128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469</v>
      </c>
      <c r="C87" s="185">
        <v>35716763</v>
      </c>
      <c r="D87" s="185">
        <v>1619500</v>
      </c>
      <c r="E87" s="185">
        <v>700000</v>
      </c>
      <c r="F87" s="137">
        <f t="shared" si="10"/>
        <v>2319500</v>
      </c>
      <c r="G87" s="280">
        <f t="shared" si="11"/>
        <v>38036263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35716763</v>
      </c>
      <c r="D89" s="143">
        <f>+D66+D70+D75+D78+D82+D88+D87</f>
        <v>1619500</v>
      </c>
      <c r="E89" s="143">
        <v>700000</v>
      </c>
      <c r="F89" s="143">
        <f>+F66+F70+F75+F78+F82+F88+F87</f>
        <v>2319500</v>
      </c>
      <c r="G89" s="284">
        <f>+G66+G70+G75+G78+G82+G88+G87</f>
        <v>38036263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35716763</v>
      </c>
      <c r="D90" s="143">
        <f>+D65+D89</f>
        <v>2400628</v>
      </c>
      <c r="E90" s="143">
        <f>+E65+E89</f>
        <v>700000</v>
      </c>
      <c r="F90" s="143">
        <f>+F65+F89</f>
        <v>3100628</v>
      </c>
      <c r="G90" s="284">
        <f>+G65+G89</f>
        <v>38817391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35716763</v>
      </c>
      <c r="D93" s="289">
        <f>+D94+D95+D96+D97+D98+D111</f>
        <v>2400628</v>
      </c>
      <c r="E93" s="136">
        <f>+E94+E95+E96+E97+E98+E111</f>
        <v>700000</v>
      </c>
      <c r="F93" s="136">
        <f>+F94+F95+F96+F97+F98+F111</f>
        <v>3100628</v>
      </c>
      <c r="G93" s="293">
        <f>+G94+G95+G96+G97+G98+G111</f>
        <v>38817391</v>
      </c>
    </row>
    <row r="94" spans="1:7" ht="12" customHeight="1">
      <c r="A94" s="175" t="s">
        <v>60</v>
      </c>
      <c r="B94" s="8" t="s">
        <v>34</v>
      </c>
      <c r="C94" s="200">
        <v>27631500</v>
      </c>
      <c r="D94" s="290">
        <v>669972</v>
      </c>
      <c r="E94" s="200"/>
      <c r="F94" s="308">
        <v>669972</v>
      </c>
      <c r="G94" s="294">
        <f aca="true" t="shared" si="12" ref="G94:G113">C94+F94</f>
        <v>28301472</v>
      </c>
    </row>
    <row r="95" spans="1:7" ht="12" customHeight="1">
      <c r="A95" s="168" t="s">
        <v>61</v>
      </c>
      <c r="B95" s="6" t="s">
        <v>105</v>
      </c>
      <c r="C95" s="138">
        <v>5235263</v>
      </c>
      <c r="D95" s="291">
        <v>132884</v>
      </c>
      <c r="E95" s="138"/>
      <c r="F95" s="309">
        <f aca="true" t="shared" si="13" ref="F95:F113">D95+E95</f>
        <v>132884</v>
      </c>
      <c r="G95" s="282">
        <f t="shared" si="12"/>
        <v>5368147</v>
      </c>
    </row>
    <row r="96" spans="1:7" ht="12" customHeight="1">
      <c r="A96" s="168" t="s">
        <v>62</v>
      </c>
      <c r="B96" s="6" t="s">
        <v>79</v>
      </c>
      <c r="C96" s="140">
        <v>2850000</v>
      </c>
      <c r="D96" s="291">
        <v>1597772</v>
      </c>
      <c r="E96" s="140">
        <v>700000</v>
      </c>
      <c r="F96" s="310">
        <f t="shared" si="13"/>
        <v>2297772</v>
      </c>
      <c r="G96" s="283">
        <f t="shared" si="12"/>
        <v>5147772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3"/>
        <v>0</v>
      </c>
      <c r="G97" s="283">
        <f t="shared" si="12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3"/>
        <v>0</v>
      </c>
      <c r="G98" s="283">
        <f t="shared" si="12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3"/>
        <v>0</v>
      </c>
      <c r="G99" s="283">
        <f t="shared" si="12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3"/>
        <v>0</v>
      </c>
      <c r="G100" s="283">
        <f t="shared" si="12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3"/>
        <v>0</v>
      </c>
      <c r="G101" s="283">
        <f t="shared" si="12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3"/>
        <v>0</v>
      </c>
      <c r="G102" s="283">
        <f t="shared" si="12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3"/>
        <v>0</v>
      </c>
      <c r="G103" s="283">
        <f t="shared" si="12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3"/>
        <v>0</v>
      </c>
      <c r="G104" s="283">
        <f t="shared" si="12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3"/>
        <v>0</v>
      </c>
      <c r="G105" s="283">
        <f t="shared" si="12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3"/>
        <v>0</v>
      </c>
      <c r="G106" s="283">
        <f t="shared" si="12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3"/>
        <v>0</v>
      </c>
      <c r="G107" s="283">
        <f t="shared" si="12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3"/>
        <v>0</v>
      </c>
      <c r="G108" s="283">
        <f t="shared" si="12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3"/>
        <v>0</v>
      </c>
      <c r="G109" s="283">
        <f t="shared" si="12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3"/>
        <v>0</v>
      </c>
      <c r="G110" s="282">
        <f t="shared" si="12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3"/>
        <v>0</v>
      </c>
      <c r="G111" s="282">
        <f t="shared" si="12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3"/>
        <v>0</v>
      </c>
      <c r="G112" s="283">
        <f t="shared" si="12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3"/>
        <v>0</v>
      </c>
      <c r="G113" s="295">
        <f t="shared" si="12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35716763</v>
      </c>
      <c r="D128" s="266">
        <f>+D93+D114</f>
        <v>2400628</v>
      </c>
      <c r="E128" s="137">
        <f>+E93+E114</f>
        <v>700000</v>
      </c>
      <c r="F128" s="137">
        <f>+F93+F114</f>
        <v>3100628</v>
      </c>
      <c r="G128" s="280">
        <f>+G93+G114</f>
        <v>38817391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35716763</v>
      </c>
      <c r="D155" s="274">
        <f>+D128+D154</f>
        <v>2400628</v>
      </c>
      <c r="E155" s="205">
        <f>+E128+E154</f>
        <v>700000</v>
      </c>
      <c r="F155" s="205">
        <f>+F128+F154</f>
        <v>3100628</v>
      </c>
      <c r="G155" s="297">
        <f>+G128+G154</f>
        <v>38817391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8</v>
      </c>
      <c r="D157" s="292">
        <v>0</v>
      </c>
      <c r="E157" s="239">
        <v>0</v>
      </c>
      <c r="F157" s="330">
        <f>D157+E157</f>
        <v>0</v>
      </c>
      <c r="G157" s="331">
        <f>C157+F157</f>
        <v>8</v>
      </c>
    </row>
    <row r="158" spans="1:7" ht="14.25" customHeight="1" thickBot="1">
      <c r="A158" s="74" t="s">
        <v>120</v>
      </c>
      <c r="B158" s="75"/>
      <c r="C158" s="239">
        <v>0</v>
      </c>
      <c r="D158" s="292">
        <v>0</v>
      </c>
      <c r="E158" s="239">
        <v>0</v>
      </c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03">
      <selection activeCell="F96" sqref="F96"/>
    </sheetView>
  </sheetViews>
  <sheetFormatPr defaultColWidth="9.00390625" defaultRowHeight="12.75"/>
  <cols>
    <col min="1" max="1" width="9.125" style="130" customWidth="1"/>
    <col min="2" max="2" width="60.125" style="131" customWidth="1"/>
    <col min="3" max="3" width="14.875" style="132" customWidth="1"/>
    <col min="4" max="6" width="11.875" style="2" customWidth="1"/>
    <col min="7" max="7" width="20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491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474</v>
      </c>
      <c r="C2" s="369"/>
      <c r="D2" s="370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371" t="s">
        <v>291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14040000</v>
      </c>
      <c r="D15" s="208">
        <f>+D16+D17+D18+D19+D20</f>
        <v>0</v>
      </c>
      <c r="E15" s="137">
        <f>+E16+E17+E18+E19+E20</f>
        <v>-2258358</v>
      </c>
      <c r="F15" s="137">
        <f>+F16+F17+F18+F19+F20</f>
        <v>-2258358</v>
      </c>
      <c r="G15" s="280">
        <f>+G16+G17+G18+G19+G20</f>
        <v>11781642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14040000</v>
      </c>
      <c r="D20" s="210"/>
      <c r="E20" s="138">
        <v>-2258358</v>
      </c>
      <c r="F20" s="309">
        <f t="shared" si="2"/>
        <v>-2258358</v>
      </c>
      <c r="G20" s="282">
        <f t="shared" si="3"/>
        <v>11781642</v>
      </c>
    </row>
    <row r="21" spans="1:7" s="46" customFormat="1" ht="12" customHeight="1" thickBot="1">
      <c r="A21" s="169" t="s">
        <v>76</v>
      </c>
      <c r="B21" s="153" t="s">
        <v>152</v>
      </c>
      <c r="C21" s="140">
        <v>14040000</v>
      </c>
      <c r="D21" s="211"/>
      <c r="E21" s="140">
        <v>-2258358</v>
      </c>
      <c r="F21" s="310">
        <f t="shared" si="2"/>
        <v>-2258358</v>
      </c>
      <c r="G21" s="283">
        <f t="shared" si="3"/>
        <v>11781642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2566000</v>
      </c>
      <c r="D22" s="208">
        <f>+D23+D24+D25+D26+D27</f>
        <v>0</v>
      </c>
      <c r="E22" s="137">
        <f>+E23+E24+E25+E26+E27</f>
        <v>2258358</v>
      </c>
      <c r="F22" s="137">
        <f>+F23+F24+F25+F26+F27</f>
        <v>2258358</v>
      </c>
      <c r="G22" s="280">
        <f>+G23+G24+G25+G26+G27</f>
        <v>4824358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2566000</v>
      </c>
      <c r="D27" s="210"/>
      <c r="E27" s="138">
        <v>2258358</v>
      </c>
      <c r="F27" s="309">
        <f t="shared" si="4"/>
        <v>2258358</v>
      </c>
      <c r="G27" s="282">
        <f t="shared" si="5"/>
        <v>4824358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16606000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16606000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16606000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16606000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14040000</v>
      </c>
      <c r="D93" s="289">
        <f>+D94+D95+D96+D97+D98+D111</f>
        <v>0</v>
      </c>
      <c r="E93" s="136">
        <f>+E94+E95+E96+E97+E98+E111</f>
        <v>-2258358</v>
      </c>
      <c r="F93" s="136">
        <f>+F94+F95+F96+F97+F98+F111</f>
        <v>-2258358</v>
      </c>
      <c r="G93" s="293">
        <f>+G94+G95+G96+G97+G98+G111</f>
        <v>11781642</v>
      </c>
    </row>
    <row r="94" spans="1:7" ht="12" customHeight="1">
      <c r="A94" s="175" t="s">
        <v>60</v>
      </c>
      <c r="B94" s="8" t="s">
        <v>34</v>
      </c>
      <c r="C94" s="200">
        <v>4594000</v>
      </c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4594000</v>
      </c>
    </row>
    <row r="95" spans="1:7" ht="12" customHeight="1">
      <c r="A95" s="168" t="s">
        <v>61</v>
      </c>
      <c r="B95" s="6" t="s">
        <v>105</v>
      </c>
      <c r="C95" s="138">
        <v>896000</v>
      </c>
      <c r="D95" s="291"/>
      <c r="E95" s="138"/>
      <c r="F95" s="309">
        <f t="shared" si="12"/>
        <v>0</v>
      </c>
      <c r="G95" s="282">
        <f t="shared" si="13"/>
        <v>896000</v>
      </c>
    </row>
    <row r="96" spans="1:7" ht="12" customHeight="1">
      <c r="A96" s="168" t="s">
        <v>62</v>
      </c>
      <c r="B96" s="6" t="s">
        <v>79</v>
      </c>
      <c r="C96" s="140">
        <v>8550000</v>
      </c>
      <c r="D96" s="291"/>
      <c r="E96" s="140">
        <v>-2258358</v>
      </c>
      <c r="F96" s="310">
        <f t="shared" si="12"/>
        <v>-2258358</v>
      </c>
      <c r="G96" s="283">
        <f t="shared" si="13"/>
        <v>6291642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2566000</v>
      </c>
      <c r="D114" s="266">
        <f>+D115+D117+D119</f>
        <v>0</v>
      </c>
      <c r="E114" s="137">
        <f>+E115+E117+E119</f>
        <v>2258358</v>
      </c>
      <c r="F114" s="137">
        <f>+F115+F117+F119</f>
        <v>2258358</v>
      </c>
      <c r="G114" s="280">
        <f>+G115+G117+G119</f>
        <v>4824358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>
        <v>2566000</v>
      </c>
      <c r="D119" s="269"/>
      <c r="E119" s="138">
        <v>2258358</v>
      </c>
      <c r="F119" s="309">
        <f t="shared" si="14"/>
        <v>2258358</v>
      </c>
      <c r="G119" s="282">
        <f t="shared" si="15"/>
        <v>4824358</v>
      </c>
    </row>
    <row r="120" spans="1:7" ht="12" customHeight="1">
      <c r="A120" s="167" t="s">
        <v>76</v>
      </c>
      <c r="B120" s="79" t="s">
        <v>470</v>
      </c>
      <c r="C120" s="138">
        <v>2566000</v>
      </c>
      <c r="D120" s="269"/>
      <c r="E120" s="138">
        <v>2258358</v>
      </c>
      <c r="F120" s="309">
        <f t="shared" si="14"/>
        <v>2258358</v>
      </c>
      <c r="G120" s="282">
        <f t="shared" si="15"/>
        <v>4824358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16606000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16606000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16606000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16606000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06">
      <selection activeCell="F65" sqref="F65"/>
    </sheetView>
  </sheetViews>
  <sheetFormatPr defaultColWidth="9.00390625" defaultRowHeight="12.75"/>
  <cols>
    <col min="1" max="1" width="11.375" style="130" customWidth="1"/>
    <col min="2" max="2" width="62.00390625" style="131" customWidth="1"/>
    <col min="3" max="3" width="14.875" style="132" customWidth="1"/>
    <col min="4" max="6" width="11.875" style="2" customWidth="1"/>
    <col min="7" max="7" width="19.1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492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471</v>
      </c>
      <c r="C2" s="369"/>
      <c r="D2" s="370"/>
      <c r="E2" s="265"/>
      <c r="F2" s="288"/>
      <c r="G2" s="342" t="s">
        <v>39</v>
      </c>
    </row>
    <row r="3" spans="1:7" s="43" customFormat="1" ht="36.75" thickBot="1">
      <c r="A3" s="234" t="s">
        <v>118</v>
      </c>
      <c r="B3" s="371" t="s">
        <v>289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16535810</v>
      </c>
      <c r="D37" s="208">
        <f>SUM(D38:D48)</f>
        <v>282970</v>
      </c>
      <c r="E37" s="137">
        <f>SUM(E38:E48)</f>
        <v>2032000</v>
      </c>
      <c r="F37" s="137">
        <f>SUM(F38:F48)</f>
        <v>2314970</v>
      </c>
      <c r="G37" s="280">
        <f>SUM(G38:G48)</f>
        <v>18850780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>
        <v>21855</v>
      </c>
      <c r="E39" s="138"/>
      <c r="F39" s="309">
        <f t="shared" si="8"/>
        <v>21855</v>
      </c>
      <c r="G39" s="282">
        <f t="shared" si="9"/>
        <v>21855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>
        <v>13020297</v>
      </c>
      <c r="D42" s="210">
        <v>200000</v>
      </c>
      <c r="E42" s="138">
        <v>1600000</v>
      </c>
      <c r="F42" s="309">
        <f t="shared" si="8"/>
        <v>1800000</v>
      </c>
      <c r="G42" s="282">
        <f t="shared" si="9"/>
        <v>14820297</v>
      </c>
    </row>
    <row r="43" spans="1:7" s="46" customFormat="1" ht="12" customHeight="1">
      <c r="A43" s="168" t="s">
        <v>99</v>
      </c>
      <c r="B43" s="152" t="s">
        <v>172</v>
      </c>
      <c r="C43" s="138">
        <v>3515513</v>
      </c>
      <c r="D43" s="210">
        <v>59115</v>
      </c>
      <c r="E43" s="138">
        <v>432000</v>
      </c>
      <c r="F43" s="309">
        <f t="shared" si="8"/>
        <v>491115</v>
      </c>
      <c r="G43" s="282">
        <f t="shared" si="9"/>
        <v>4006628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>
        <v>2000</v>
      </c>
      <c r="E48" s="142"/>
      <c r="F48" s="313">
        <f t="shared" si="8"/>
        <v>2000</v>
      </c>
      <c r="G48" s="286">
        <f t="shared" si="9"/>
        <v>2000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250000</v>
      </c>
      <c r="E55" s="137">
        <f>SUM(E56:E58)</f>
        <v>0</v>
      </c>
      <c r="F55" s="137">
        <f>SUM(F56:F58)</f>
        <v>250000</v>
      </c>
      <c r="G55" s="280">
        <f>SUM(G56:G58)</f>
        <v>250000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>
        <v>250000</v>
      </c>
      <c r="E58" s="138"/>
      <c r="F58" s="309">
        <f>D58+E58</f>
        <v>250000</v>
      </c>
      <c r="G58" s="282">
        <f>C58+F58</f>
        <v>250000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16535810</v>
      </c>
      <c r="D65" s="212">
        <v>532970</v>
      </c>
      <c r="E65" s="143">
        <v>2032000</v>
      </c>
      <c r="F65" s="143">
        <f>+F8+F15+F22+F29+F37+F49+F55+F60</f>
        <v>2564970</v>
      </c>
      <c r="G65" s="284">
        <f>+G8+G15+G22+G29+G37+G49+G55+G60</f>
        <v>19100780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202888</v>
      </c>
      <c r="E75" s="137">
        <f>SUM(E76:E77)</f>
        <v>0</v>
      </c>
      <c r="F75" s="137">
        <f>SUM(F76:F77)</f>
        <v>202888</v>
      </c>
      <c r="G75" s="280">
        <f>SUM(G76:G77)</f>
        <v>202888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>
        <v>202888</v>
      </c>
      <c r="E76" s="141"/>
      <c r="F76" s="307">
        <f>D76+E76</f>
        <v>202888</v>
      </c>
      <c r="G76" s="285">
        <f>C76+F76</f>
        <v>202888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472</v>
      </c>
      <c r="C87" s="185">
        <v>82180238</v>
      </c>
      <c r="D87" s="185">
        <v>3887680</v>
      </c>
      <c r="E87" s="185"/>
      <c r="F87" s="137">
        <f t="shared" si="10"/>
        <v>3887680</v>
      </c>
      <c r="G87" s="280">
        <f t="shared" si="11"/>
        <v>86067918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82180238</v>
      </c>
      <c r="D89" s="143">
        <f>+D66+D70+D75+D78+D82+D88+D87</f>
        <v>4090568</v>
      </c>
      <c r="E89" s="143"/>
      <c r="F89" s="143">
        <f>+F66+F70+F75+F78+F82+F88+F87</f>
        <v>4090568</v>
      </c>
      <c r="G89" s="284">
        <f>+G66+G70+G75+G78+G82+G88+G87</f>
        <v>86270806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98716048</v>
      </c>
      <c r="D90" s="143">
        <f>+D65+D89</f>
        <v>4623538</v>
      </c>
      <c r="E90" s="143">
        <v>2032000</v>
      </c>
      <c r="F90" s="143">
        <f>+F65+F89</f>
        <v>6655538</v>
      </c>
      <c r="G90" s="284">
        <f>+G65+G89</f>
        <v>105371586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98716048</v>
      </c>
      <c r="D93" s="289">
        <f>+D94+D95+D96+D97+D98+D111</f>
        <v>4300248</v>
      </c>
      <c r="E93" s="136">
        <f>+E94+E95+E96+E97+E98+E111</f>
        <v>2032000</v>
      </c>
      <c r="F93" s="136">
        <f>+F94+F95+F96+F97+F98+F111</f>
        <v>6332248</v>
      </c>
      <c r="G93" s="293">
        <f>+G94+G95+G96+G97+G98+G111</f>
        <v>105048296</v>
      </c>
    </row>
    <row r="94" spans="1:7" ht="12" customHeight="1">
      <c r="A94" s="175" t="s">
        <v>60</v>
      </c>
      <c r="B94" s="8" t="s">
        <v>34</v>
      </c>
      <c r="C94" s="200">
        <v>49818660</v>
      </c>
      <c r="D94" s="290">
        <v>2196100</v>
      </c>
      <c r="E94" s="200"/>
      <c r="F94" s="308">
        <f aca="true" t="shared" si="12" ref="F94:F113">D94+E94</f>
        <v>2196100</v>
      </c>
      <c r="G94" s="294">
        <f aca="true" t="shared" si="13" ref="G94:G113">C94+F94</f>
        <v>52014760</v>
      </c>
    </row>
    <row r="95" spans="1:7" ht="12" customHeight="1">
      <c r="A95" s="168" t="s">
        <v>61</v>
      </c>
      <c r="B95" s="6" t="s">
        <v>105</v>
      </c>
      <c r="C95" s="138">
        <v>9580638</v>
      </c>
      <c r="D95" s="291">
        <v>691580</v>
      </c>
      <c r="E95" s="138"/>
      <c r="F95" s="309">
        <f t="shared" si="12"/>
        <v>691580</v>
      </c>
      <c r="G95" s="282">
        <f t="shared" si="13"/>
        <v>10272218</v>
      </c>
    </row>
    <row r="96" spans="1:7" ht="12" customHeight="1">
      <c r="A96" s="168" t="s">
        <v>62</v>
      </c>
      <c r="B96" s="6" t="s">
        <v>79</v>
      </c>
      <c r="C96" s="140">
        <v>39316750</v>
      </c>
      <c r="D96" s="291">
        <v>1412568</v>
      </c>
      <c r="E96" s="140">
        <v>2032000</v>
      </c>
      <c r="F96" s="310">
        <f t="shared" si="12"/>
        <v>3444568</v>
      </c>
      <c r="G96" s="283">
        <f t="shared" si="13"/>
        <v>42761318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323290</v>
      </c>
      <c r="E114" s="137">
        <f>+E115+E117+E119</f>
        <v>0</v>
      </c>
      <c r="F114" s="137">
        <f>+F115+F117+F119</f>
        <v>323290</v>
      </c>
      <c r="G114" s="280">
        <f>+G115+G117+G119</f>
        <v>323290</v>
      </c>
    </row>
    <row r="115" spans="1:7" ht="12" customHeight="1">
      <c r="A115" s="167" t="s">
        <v>66</v>
      </c>
      <c r="B115" s="6" t="s">
        <v>124</v>
      </c>
      <c r="C115" s="139"/>
      <c r="D115" s="267">
        <v>323290</v>
      </c>
      <c r="E115" s="139"/>
      <c r="F115" s="181">
        <f aca="true" t="shared" si="14" ref="F115:F127">D115+E115</f>
        <v>323290</v>
      </c>
      <c r="G115" s="281">
        <f aca="true" t="shared" si="15" ref="G115:G127">C115+F115</f>
        <v>323290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98716048</v>
      </c>
      <c r="D128" s="266">
        <f>+D93+D114</f>
        <v>4623538</v>
      </c>
      <c r="E128" s="137">
        <f>+E93+E114</f>
        <v>2032000</v>
      </c>
      <c r="F128" s="137">
        <f>+F93+F114</f>
        <v>6655538</v>
      </c>
      <c r="G128" s="280">
        <f>+G93+G114</f>
        <v>105371586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98716048</v>
      </c>
      <c r="D155" s="274">
        <f>+D128+D154</f>
        <v>4623538</v>
      </c>
      <c r="E155" s="205">
        <f>+E128+E154</f>
        <v>2032000</v>
      </c>
      <c r="F155" s="205">
        <f>+F128+F154</f>
        <v>6655538</v>
      </c>
      <c r="G155" s="297">
        <f>+G128+G154</f>
        <v>105371586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18</v>
      </c>
      <c r="D157" s="292"/>
      <c r="E157" s="239"/>
      <c r="F157" s="330">
        <f>D157+E157</f>
        <v>0</v>
      </c>
      <c r="G157" s="331">
        <f>C157+F157</f>
        <v>18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B49">
      <selection activeCell="E96" sqref="E96"/>
    </sheetView>
  </sheetViews>
  <sheetFormatPr defaultColWidth="9.00390625" defaultRowHeight="12.75"/>
  <cols>
    <col min="1" max="1" width="7.50390625" style="130" customWidth="1"/>
    <col min="2" max="2" width="61.375" style="131" customWidth="1"/>
    <col min="3" max="3" width="13.375" style="132" customWidth="1"/>
    <col min="4" max="4" width="11.875" style="2" customWidth="1"/>
    <col min="5" max="5" width="11.375" style="2" customWidth="1"/>
    <col min="6" max="6" width="14.00390625" style="2" customWidth="1"/>
    <col min="7" max="7" width="17.003906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493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473</v>
      </c>
      <c r="C2" s="369"/>
      <c r="D2" s="370"/>
      <c r="E2" s="265"/>
      <c r="F2" s="288"/>
      <c r="G2" s="342" t="s">
        <v>40</v>
      </c>
    </row>
    <row r="3" spans="1:7" s="43" customFormat="1" ht="48.75" thickBot="1">
      <c r="A3" s="234" t="s">
        <v>118</v>
      </c>
      <c r="B3" s="371" t="s">
        <v>289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55012028</v>
      </c>
      <c r="E15" s="137">
        <f>+E16+E17+E18+E19+E20</f>
        <v>0</v>
      </c>
      <c r="F15" s="137">
        <f>+F16+F17+F18+F19+F20</f>
        <v>55012028</v>
      </c>
      <c r="G15" s="280">
        <f>+G16+G17+G18+G19+G20</f>
        <v>55012028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>
        <v>55012028</v>
      </c>
      <c r="E20" s="138"/>
      <c r="F20" s="309">
        <f t="shared" si="2"/>
        <v>55012028</v>
      </c>
      <c r="G20" s="282">
        <f t="shared" si="3"/>
        <v>55012028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>
        <v>53212028</v>
      </c>
      <c r="E21" s="140"/>
      <c r="F21" s="310">
        <f t="shared" si="2"/>
        <v>53212028</v>
      </c>
      <c r="G21" s="283">
        <f t="shared" si="3"/>
        <v>53212028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5103440</v>
      </c>
      <c r="E22" s="137">
        <f>+E23+E24+E25+E26+E27</f>
        <v>0</v>
      </c>
      <c r="F22" s="137">
        <f>+F23+F24+F25+F26+F27</f>
        <v>5103440</v>
      </c>
      <c r="G22" s="280">
        <f>+G23+G24+G25+G26+G27</f>
        <v>5103440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>
        <v>5103440</v>
      </c>
      <c r="E27" s="138"/>
      <c r="F27" s="309">
        <f t="shared" si="4"/>
        <v>5103440</v>
      </c>
      <c r="G27" s="282">
        <f t="shared" si="5"/>
        <v>5103440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>
        <v>5103440</v>
      </c>
      <c r="E28" s="140"/>
      <c r="F28" s="310">
        <f t="shared" si="4"/>
        <v>5103440</v>
      </c>
      <c r="G28" s="283">
        <f t="shared" si="5"/>
        <v>5103440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1000000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1000000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1000000</v>
      </c>
      <c r="D41" s="210"/>
      <c r="E41" s="138"/>
      <c r="F41" s="309">
        <f t="shared" si="8"/>
        <v>0</v>
      </c>
      <c r="G41" s="282">
        <f t="shared" si="9"/>
        <v>1000000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1000000</v>
      </c>
      <c r="D65" s="212">
        <f>+D8+D15+D22+D29+D37+D49+D55+D60</f>
        <v>60115468</v>
      </c>
      <c r="E65" s="143">
        <f>+E8+E15+E22+E29+E37+E49+E55+E60</f>
        <v>0</v>
      </c>
      <c r="F65" s="143">
        <f>+F8+F15+F22+F29+F37+F49+F55+F60</f>
        <v>60115468</v>
      </c>
      <c r="G65" s="284">
        <f>+G8+G15+G22+G29+G37+G49+G55+G60</f>
        <v>61115468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33566</v>
      </c>
      <c r="E75" s="137">
        <f>SUM(E76:E77)</f>
        <v>0</v>
      </c>
      <c r="F75" s="137">
        <f>SUM(F76:F77)</f>
        <v>33566</v>
      </c>
      <c r="G75" s="280">
        <f>SUM(G76:G77)</f>
        <v>33566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>
        <v>33566</v>
      </c>
      <c r="E76" s="141"/>
      <c r="F76" s="307">
        <f>D76+E76</f>
        <v>33566</v>
      </c>
      <c r="G76" s="285">
        <f>C76+F76</f>
        <v>33566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472</v>
      </c>
      <c r="C87" s="185">
        <v>20463000</v>
      </c>
      <c r="D87" s="185">
        <v>2000000</v>
      </c>
      <c r="E87" s="185"/>
      <c r="F87" s="137">
        <f t="shared" si="10"/>
        <v>2000000</v>
      </c>
      <c r="G87" s="280">
        <f t="shared" si="11"/>
        <v>22463000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20463000</v>
      </c>
      <c r="D89" s="143">
        <f>+D66+D70+D75+D78+D82+D88+D87</f>
        <v>2033566</v>
      </c>
      <c r="E89" s="143">
        <f>+E66+E70+E75+E78+E82+E88+E87</f>
        <v>0</v>
      </c>
      <c r="F89" s="143">
        <f>+F66+F70+F75+F78+F82+F88+F87</f>
        <v>2033566</v>
      </c>
      <c r="G89" s="284">
        <f>+G66+G70+G75+G78+G82+G88+G87</f>
        <v>22496566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21463000</v>
      </c>
      <c r="D90" s="143">
        <f>+D65+D89</f>
        <v>62149034</v>
      </c>
      <c r="E90" s="143">
        <f>+E65+E89</f>
        <v>0</v>
      </c>
      <c r="F90" s="143">
        <f>+F65+F89</f>
        <v>62149034</v>
      </c>
      <c r="G90" s="284">
        <f>+G65+G89</f>
        <v>83612034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21463000</v>
      </c>
      <c r="D93" s="289">
        <f>+D94+D95+D96+D97+D98+D111</f>
        <v>57045594</v>
      </c>
      <c r="E93" s="136">
        <f>+E94+E95+E96+E97+E98+E111</f>
        <v>0</v>
      </c>
      <c r="F93" s="136">
        <f>+F94+F95+F96+F97+F98+F111</f>
        <v>57045594</v>
      </c>
      <c r="G93" s="293">
        <f>+G94+G95+G96+G97+G98+G111</f>
        <v>78508594</v>
      </c>
    </row>
    <row r="94" spans="1:7" ht="12" customHeight="1">
      <c r="A94" s="175" t="s">
        <v>60</v>
      </c>
      <c r="B94" s="8" t="s">
        <v>34</v>
      </c>
      <c r="C94" s="200">
        <v>7246000</v>
      </c>
      <c r="D94" s="290">
        <v>20140656</v>
      </c>
      <c r="E94" s="200"/>
      <c r="F94" s="308">
        <f aca="true" t="shared" si="12" ref="F94:F113">D94+E94</f>
        <v>20140656</v>
      </c>
      <c r="G94" s="294">
        <f aca="true" t="shared" si="13" ref="G94:G113">C94+F94</f>
        <v>27386656</v>
      </c>
    </row>
    <row r="95" spans="1:7" ht="12" customHeight="1">
      <c r="A95" s="168" t="s">
        <v>61</v>
      </c>
      <c r="B95" s="6" t="s">
        <v>105</v>
      </c>
      <c r="C95" s="138">
        <v>1577000</v>
      </c>
      <c r="D95" s="291">
        <v>5821432</v>
      </c>
      <c r="E95" s="138"/>
      <c r="F95" s="309">
        <f t="shared" si="12"/>
        <v>5821432</v>
      </c>
      <c r="G95" s="282">
        <f t="shared" si="13"/>
        <v>7398432</v>
      </c>
    </row>
    <row r="96" spans="1:7" ht="12" customHeight="1">
      <c r="A96" s="168" t="s">
        <v>62</v>
      </c>
      <c r="B96" s="6" t="s">
        <v>79</v>
      </c>
      <c r="C96" s="140">
        <v>12640000</v>
      </c>
      <c r="D96" s="291">
        <v>31083506</v>
      </c>
      <c r="E96" s="140"/>
      <c r="F96" s="310">
        <f t="shared" si="12"/>
        <v>31083506</v>
      </c>
      <c r="G96" s="283">
        <f t="shared" si="13"/>
        <v>43723506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5103440</v>
      </c>
      <c r="E114" s="137">
        <f>+E115+E117+E119</f>
        <v>0</v>
      </c>
      <c r="F114" s="137">
        <f>+F115+F117+F119</f>
        <v>5103440</v>
      </c>
      <c r="G114" s="280">
        <f>+G115+G117+G119</f>
        <v>5103440</v>
      </c>
    </row>
    <row r="115" spans="1:7" ht="12" customHeight="1">
      <c r="A115" s="167" t="s">
        <v>66</v>
      </c>
      <c r="B115" s="6" t="s">
        <v>124</v>
      </c>
      <c r="C115" s="139"/>
      <c r="D115" s="267">
        <v>5103440</v>
      </c>
      <c r="E115" s="139"/>
      <c r="F115" s="181">
        <f aca="true" t="shared" si="14" ref="F115:F127">D115+E115</f>
        <v>5103440</v>
      </c>
      <c r="G115" s="281">
        <f aca="true" t="shared" si="15" ref="G115:G127">C115+F115</f>
        <v>5103440</v>
      </c>
    </row>
    <row r="116" spans="1:7" ht="12" customHeight="1">
      <c r="A116" s="167" t="s">
        <v>67</v>
      </c>
      <c r="B116" s="10" t="s">
        <v>254</v>
      </c>
      <c r="C116" s="139"/>
      <c r="D116" s="267">
        <v>5103440</v>
      </c>
      <c r="E116" s="139"/>
      <c r="F116" s="181">
        <f t="shared" si="14"/>
        <v>5103440</v>
      </c>
      <c r="G116" s="281">
        <f t="shared" si="15"/>
        <v>5103440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21463000</v>
      </c>
      <c r="D128" s="266">
        <f>+D93+D114</f>
        <v>62149034</v>
      </c>
      <c r="E128" s="137">
        <f>+E93+E114</f>
        <v>0</v>
      </c>
      <c r="F128" s="137">
        <f>+F93+F114</f>
        <v>62149034</v>
      </c>
      <c r="G128" s="280">
        <f>+G93+G114</f>
        <v>83612034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21463000</v>
      </c>
      <c r="D155" s="274">
        <f>+D128+D154</f>
        <v>62149034</v>
      </c>
      <c r="E155" s="205">
        <f>+E128+E154</f>
        <v>0</v>
      </c>
      <c r="F155" s="205">
        <f>+F128+F154</f>
        <v>62149034</v>
      </c>
      <c r="G155" s="297">
        <f>+G128+G154</f>
        <v>83612034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3</v>
      </c>
      <c r="D157" s="292">
        <v>0</v>
      </c>
      <c r="E157" s="239">
        <v>0</v>
      </c>
      <c r="F157" s="330">
        <f>D157+E157</f>
        <v>0</v>
      </c>
      <c r="G157" s="331">
        <f>C157+F157</f>
        <v>3</v>
      </c>
    </row>
    <row r="158" spans="1:7" ht="14.25" customHeight="1" thickBot="1">
      <c r="A158" s="74" t="s">
        <v>120</v>
      </c>
      <c r="B158" s="75"/>
      <c r="C158" s="239">
        <v>0</v>
      </c>
      <c r="D158" s="292">
        <v>0</v>
      </c>
      <c r="E158" s="239">
        <v>0</v>
      </c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15">
      <selection activeCell="E96" sqref="E96"/>
    </sheetView>
  </sheetViews>
  <sheetFormatPr defaultColWidth="9.00390625" defaultRowHeight="12.75"/>
  <cols>
    <col min="1" max="1" width="7.50390625" style="130" customWidth="1"/>
    <col min="2" max="2" width="58.00390625" style="131" customWidth="1"/>
    <col min="3" max="3" width="14.875" style="132" customWidth="1"/>
    <col min="4" max="4" width="11.875" style="2" customWidth="1"/>
    <col min="5" max="6" width="10.50390625" style="2" customWidth="1"/>
    <col min="7" max="7" width="23.3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494</v>
      </c>
      <c r="D1" s="376"/>
      <c r="E1" s="376"/>
      <c r="F1" s="376"/>
      <c r="G1" s="376"/>
    </row>
    <row r="2" spans="1:7" s="43" customFormat="1" ht="21" customHeight="1" thickBot="1">
      <c r="A2" s="234" t="s">
        <v>41</v>
      </c>
      <c r="B2" s="369" t="s">
        <v>473</v>
      </c>
      <c r="C2" s="369"/>
      <c r="D2" s="370"/>
      <c r="E2" s="265"/>
      <c r="F2" s="288"/>
      <c r="G2" s="342" t="s">
        <v>40</v>
      </c>
    </row>
    <row r="3" spans="1:7" s="43" customFormat="1" ht="48.75" thickBot="1">
      <c r="A3" s="234" t="s">
        <v>118</v>
      </c>
      <c r="B3" s="371" t="s">
        <v>478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1800000</v>
      </c>
      <c r="E15" s="137">
        <f>+E16+E17+E18+E19+E20</f>
        <v>0</v>
      </c>
      <c r="F15" s="137">
        <f>+F16+F17+F18+F19+F20</f>
        <v>1800000</v>
      </c>
      <c r="G15" s="280">
        <f>+G16+G17+G18+G19+G20</f>
        <v>1800000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>
        <v>1800000</v>
      </c>
      <c r="E20" s="138"/>
      <c r="F20" s="309">
        <f t="shared" si="2"/>
        <v>1800000</v>
      </c>
      <c r="G20" s="282">
        <f t="shared" si="3"/>
        <v>1800000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1000000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1000000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1000000</v>
      </c>
      <c r="D41" s="210"/>
      <c r="E41" s="138"/>
      <c r="F41" s="309">
        <f t="shared" si="8"/>
        <v>0</v>
      </c>
      <c r="G41" s="282">
        <f t="shared" si="9"/>
        <v>1000000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1000000</v>
      </c>
      <c r="D65" s="212">
        <f>+D8+D15+D22+D29+D37+D49+D55+D60</f>
        <v>1800000</v>
      </c>
      <c r="E65" s="143">
        <f>+E8+E15+E22+E29+E37+E49+E55+E60</f>
        <v>0</v>
      </c>
      <c r="F65" s="143">
        <f>+F8+F15+F22+F29+F37+F49+F55+F60</f>
        <v>1800000</v>
      </c>
      <c r="G65" s="284">
        <f>+G8+G15+G22+G29+G37+G49+G55+G60</f>
        <v>2800000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33566</v>
      </c>
      <c r="E75" s="137">
        <f>SUM(E76:E77)</f>
        <v>0</v>
      </c>
      <c r="F75" s="137">
        <f>SUM(F76:F77)</f>
        <v>33566</v>
      </c>
      <c r="G75" s="280">
        <f>SUM(G76:G77)</f>
        <v>33566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>
        <v>33566</v>
      </c>
      <c r="E77" s="141"/>
      <c r="F77" s="307">
        <f>D77+E77</f>
        <v>33566</v>
      </c>
      <c r="G77" s="285">
        <f>C77+F77</f>
        <v>33566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477</v>
      </c>
      <c r="C87" s="185">
        <v>20463000</v>
      </c>
      <c r="D87" s="185">
        <v>2000000</v>
      </c>
      <c r="E87" s="185"/>
      <c r="F87" s="137">
        <f t="shared" si="10"/>
        <v>2000000</v>
      </c>
      <c r="G87" s="280">
        <f t="shared" si="11"/>
        <v>22463000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20463000</v>
      </c>
      <c r="D89" s="143">
        <f>+D66+D70+D75+D78+D82+D88+D87</f>
        <v>2033566</v>
      </c>
      <c r="E89" s="143">
        <f>+E66+E70+E75+E78+E82+E88+E87</f>
        <v>0</v>
      </c>
      <c r="F89" s="143">
        <f>+F66+F70+F75+F78+F82+F88+F87</f>
        <v>2033566</v>
      </c>
      <c r="G89" s="284">
        <f>+G66+G70+G75+G78+G82+G88+G87</f>
        <v>22496566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21463000</v>
      </c>
      <c r="D90" s="143">
        <f>+D65+D89</f>
        <v>3833566</v>
      </c>
      <c r="E90" s="143">
        <f>+E65+E89</f>
        <v>0</v>
      </c>
      <c r="F90" s="143">
        <f>+F65+F89</f>
        <v>3833566</v>
      </c>
      <c r="G90" s="284">
        <f>+G65+G89</f>
        <v>25296566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21463000</v>
      </c>
      <c r="D93" s="289">
        <f>+D94+D95+D96+D97+D98+D111</f>
        <v>3833566</v>
      </c>
      <c r="E93" s="136">
        <f>+E94+E95+E96+E97+E98+E111</f>
        <v>0</v>
      </c>
      <c r="F93" s="136">
        <f>+F94+F95+F96+F97+F98+F111</f>
        <v>3833566</v>
      </c>
      <c r="G93" s="293">
        <f>+G94+G95+G96+G97+G98+G111</f>
        <v>25296566</v>
      </c>
    </row>
    <row r="94" spans="1:7" ht="12" customHeight="1">
      <c r="A94" s="175" t="s">
        <v>60</v>
      </c>
      <c r="B94" s="8" t="s">
        <v>34</v>
      </c>
      <c r="C94" s="200">
        <v>7246000</v>
      </c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7246000</v>
      </c>
    </row>
    <row r="95" spans="1:7" ht="12" customHeight="1">
      <c r="A95" s="168" t="s">
        <v>61</v>
      </c>
      <c r="B95" s="6" t="s">
        <v>105</v>
      </c>
      <c r="C95" s="138">
        <v>1577000</v>
      </c>
      <c r="D95" s="291"/>
      <c r="E95" s="138"/>
      <c r="F95" s="309">
        <f t="shared" si="12"/>
        <v>0</v>
      </c>
      <c r="G95" s="282">
        <f t="shared" si="13"/>
        <v>1577000</v>
      </c>
    </row>
    <row r="96" spans="1:7" ht="12" customHeight="1">
      <c r="A96" s="168" t="s">
        <v>62</v>
      </c>
      <c r="B96" s="6" t="s">
        <v>79</v>
      </c>
      <c r="C96" s="140">
        <v>12640000</v>
      </c>
      <c r="D96" s="291">
        <v>3833566</v>
      </c>
      <c r="E96" s="140"/>
      <c r="F96" s="310">
        <f t="shared" si="12"/>
        <v>3833566</v>
      </c>
      <c r="G96" s="283">
        <f t="shared" si="13"/>
        <v>16473566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21463000</v>
      </c>
      <c r="D128" s="266">
        <f>+D93+D114</f>
        <v>3833566</v>
      </c>
      <c r="E128" s="137">
        <f>+E93+E114</f>
        <v>0</v>
      </c>
      <c r="F128" s="137">
        <f>+F93+F114</f>
        <v>3833566</v>
      </c>
      <c r="G128" s="280">
        <f>+G93+G114</f>
        <v>25296566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21463000</v>
      </c>
      <c r="D155" s="274">
        <f>+D128+D154</f>
        <v>3833566</v>
      </c>
      <c r="E155" s="205">
        <f>+E128+E154</f>
        <v>0</v>
      </c>
      <c r="F155" s="205">
        <f>+F128+F154</f>
        <v>3833566</v>
      </c>
      <c r="G155" s="297">
        <f>+G128+G154</f>
        <v>25296566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3</v>
      </c>
      <c r="D157" s="292"/>
      <c r="E157" s="239"/>
      <c r="F157" s="330">
        <f>D157+E157</f>
        <v>0</v>
      </c>
      <c r="G157" s="331">
        <f>C157+F157</f>
        <v>3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22">
      <selection activeCell="I5" sqref="I5"/>
    </sheetView>
  </sheetViews>
  <sheetFormatPr defaultColWidth="9.00390625" defaultRowHeight="12.75"/>
  <cols>
    <col min="1" max="1" width="9.875" style="130" customWidth="1"/>
    <col min="2" max="2" width="56.625" style="131" customWidth="1"/>
    <col min="3" max="3" width="8.625" style="132" customWidth="1"/>
    <col min="4" max="5" width="11.375" style="2" customWidth="1"/>
    <col min="6" max="6" width="11.875" style="2" customWidth="1"/>
    <col min="7" max="7" width="13.503906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5" t="s">
        <v>495</v>
      </c>
      <c r="D1" s="376"/>
      <c r="E1" s="376"/>
      <c r="F1" s="376"/>
      <c r="G1" s="376"/>
    </row>
    <row r="2" spans="1:7" s="43" customFormat="1" ht="29.25" customHeight="1" thickBot="1">
      <c r="A2" s="234" t="s">
        <v>41</v>
      </c>
      <c r="B2" s="369" t="s">
        <v>473</v>
      </c>
      <c r="C2" s="369"/>
      <c r="D2" s="370"/>
      <c r="E2" s="265"/>
      <c r="F2" s="288"/>
      <c r="G2" s="342" t="s">
        <v>40</v>
      </c>
    </row>
    <row r="3" spans="1:7" s="43" customFormat="1" ht="48" customHeight="1" thickBot="1">
      <c r="A3" s="234" t="s">
        <v>118</v>
      </c>
      <c r="B3" s="371" t="s">
        <v>291</v>
      </c>
      <c r="C3" s="371"/>
      <c r="D3" s="372"/>
      <c r="E3" s="265"/>
      <c r="F3" s="288"/>
      <c r="G3" s="343"/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361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53212028</v>
      </c>
      <c r="E15" s="137">
        <f>+E16+E17+E18+E19+E20</f>
        <v>0</v>
      </c>
      <c r="F15" s="137">
        <f>+F16+F17+F18+F19+F20</f>
        <v>53212028</v>
      </c>
      <c r="G15" s="280">
        <f>+G16+G17+G18+G19+G20</f>
        <v>53212028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>
        <v>53212028</v>
      </c>
      <c r="E20" s="138"/>
      <c r="F20" s="309">
        <f t="shared" si="2"/>
        <v>53212028</v>
      </c>
      <c r="G20" s="282">
        <f t="shared" si="3"/>
        <v>53212028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5103440</v>
      </c>
      <c r="E22" s="137">
        <f>+E23+E24+E25+E26+E27</f>
        <v>0</v>
      </c>
      <c r="F22" s="137">
        <f>+F23+F24+F25+F26+F27</f>
        <v>5103440</v>
      </c>
      <c r="G22" s="280">
        <f>+G23+G24+G25+G26+G27</f>
        <v>5103440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>
        <v>5103440</v>
      </c>
      <c r="E27" s="138"/>
      <c r="F27" s="309">
        <f t="shared" si="4"/>
        <v>5103440</v>
      </c>
      <c r="G27" s="282">
        <f t="shared" si="5"/>
        <v>5103440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>
        <v>5103440</v>
      </c>
      <c r="E28" s="140"/>
      <c r="F28" s="310">
        <f t="shared" si="4"/>
        <v>5103440</v>
      </c>
      <c r="G28" s="283">
        <f t="shared" si="5"/>
        <v>5103440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421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422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423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424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425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0</v>
      </c>
      <c r="D65" s="212">
        <f>+D8+D15+D22+D29+D37+D49+D55+D60</f>
        <v>58315468</v>
      </c>
      <c r="E65" s="143">
        <f>+E8+E15+E22+E29+E37+E49+E55+E60</f>
        <v>0</v>
      </c>
      <c r="F65" s="143">
        <f>+F8+F15+F22+F29+F37+F49+F55+F60</f>
        <v>58315468</v>
      </c>
      <c r="G65" s="284">
        <f>+G8+G15+G22+G29+G37+G49+G55+G60</f>
        <v>58315468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0</v>
      </c>
      <c r="D90" s="143">
        <f>+D65+D89</f>
        <v>58315468</v>
      </c>
      <c r="E90" s="143">
        <f>+E65+E89</f>
        <v>0</v>
      </c>
      <c r="F90" s="143">
        <f>+F65+F89</f>
        <v>58315468</v>
      </c>
      <c r="G90" s="284">
        <f>+G65+G89</f>
        <v>58315468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0</v>
      </c>
      <c r="D93" s="289">
        <f>+D94+D95+D96+D97+D98+D111</f>
        <v>53212028</v>
      </c>
      <c r="E93" s="136">
        <f>+E94+E95+E96+E97+E98+E111</f>
        <v>0</v>
      </c>
      <c r="F93" s="136">
        <f>+F94+F95+F96+F97+F98+F111</f>
        <v>53212028</v>
      </c>
      <c r="G93" s="293">
        <f>+G94+G95+G96+G97+G98+G111</f>
        <v>53212028</v>
      </c>
    </row>
    <row r="94" spans="1:7" ht="12" customHeight="1">
      <c r="A94" s="175" t="s">
        <v>60</v>
      </c>
      <c r="B94" s="8" t="s">
        <v>34</v>
      </c>
      <c r="C94" s="200"/>
      <c r="D94" s="290">
        <v>20140656</v>
      </c>
      <c r="E94" s="200"/>
      <c r="F94" s="308">
        <f aca="true" t="shared" si="12" ref="F94:F113">D94+E94</f>
        <v>20140656</v>
      </c>
      <c r="G94" s="294">
        <f aca="true" t="shared" si="13" ref="G94:G113">C94+F94</f>
        <v>20140656</v>
      </c>
    </row>
    <row r="95" spans="1:7" ht="12" customHeight="1">
      <c r="A95" s="168" t="s">
        <v>61</v>
      </c>
      <c r="B95" s="6" t="s">
        <v>105</v>
      </c>
      <c r="C95" s="138"/>
      <c r="D95" s="291">
        <v>5821432</v>
      </c>
      <c r="E95" s="138"/>
      <c r="F95" s="309">
        <f t="shared" si="12"/>
        <v>5821432</v>
      </c>
      <c r="G95" s="282">
        <f t="shared" si="13"/>
        <v>5821432</v>
      </c>
    </row>
    <row r="96" spans="1:7" ht="12" customHeight="1">
      <c r="A96" s="168" t="s">
        <v>62</v>
      </c>
      <c r="B96" s="6" t="s">
        <v>79</v>
      </c>
      <c r="C96" s="140"/>
      <c r="D96" s="291">
        <v>27249940</v>
      </c>
      <c r="E96" s="140"/>
      <c r="F96" s="310">
        <f t="shared" si="12"/>
        <v>27249940</v>
      </c>
      <c r="G96" s="283">
        <f t="shared" si="13"/>
        <v>27249940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366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367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368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5103440</v>
      </c>
      <c r="E114" s="137">
        <f>+E115+E117+E119</f>
        <v>0</v>
      </c>
      <c r="F114" s="137">
        <f>+F115+F117+F119</f>
        <v>5103440</v>
      </c>
      <c r="G114" s="280">
        <f>+G115+G117+G119</f>
        <v>5103440</v>
      </c>
    </row>
    <row r="115" spans="1:7" ht="12" customHeight="1">
      <c r="A115" s="167" t="s">
        <v>66</v>
      </c>
      <c r="B115" s="6" t="s">
        <v>124</v>
      </c>
      <c r="C115" s="139"/>
      <c r="D115" s="267">
        <v>5103440</v>
      </c>
      <c r="E115" s="139"/>
      <c r="F115" s="181">
        <f aca="true" t="shared" si="14" ref="F115:F127">D115+E115</f>
        <v>5103440</v>
      </c>
      <c r="G115" s="281">
        <f aca="true" t="shared" si="15" ref="G115:G127">C115+F115</f>
        <v>5103440</v>
      </c>
    </row>
    <row r="116" spans="1:7" ht="12" customHeight="1">
      <c r="A116" s="167" t="s">
        <v>67</v>
      </c>
      <c r="B116" s="10" t="s">
        <v>254</v>
      </c>
      <c r="C116" s="139"/>
      <c r="D116" s="267">
        <v>5103440</v>
      </c>
      <c r="E116" s="139"/>
      <c r="F116" s="181">
        <f t="shared" si="14"/>
        <v>5103440</v>
      </c>
      <c r="G116" s="281">
        <f t="shared" si="15"/>
        <v>5103440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6">
        <f>+D93+D114</f>
        <v>58315468</v>
      </c>
      <c r="E128" s="137">
        <f>+E93+E114</f>
        <v>0</v>
      </c>
      <c r="F128" s="137">
        <f>+F93+F114</f>
        <v>58315468</v>
      </c>
      <c r="G128" s="280">
        <f>+G93+G114</f>
        <v>58315468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375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4">
        <f>+D128+D154</f>
        <v>58315468</v>
      </c>
      <c r="E155" s="205">
        <f>+E128+E154</f>
        <v>0</v>
      </c>
      <c r="F155" s="205">
        <f>+F128+F154</f>
        <v>58315468</v>
      </c>
      <c r="G155" s="297">
        <f>+G128+G154</f>
        <v>58315468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/>
  <mergeCells count="5">
    <mergeCell ref="B2:D2"/>
    <mergeCell ref="B3:D3"/>
    <mergeCell ref="A7:G7"/>
    <mergeCell ref="A92:G92"/>
    <mergeCell ref="C1:G1"/>
  </mergeCells>
  <printOptions horizontalCentered="1"/>
  <pageMargins left="0.1968503937007874" right="0.1968503937007874" top="0.9448818897637796" bottom="0.9448818897637796" header="0.7874015748031497" footer="0.7874015748031497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0" sqref="C6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tabSelected="1" view="pageLayout" zoomScaleSheetLayoutView="100" workbookViewId="0" topLeftCell="A130">
      <selection activeCell="F64" sqref="F64"/>
    </sheetView>
  </sheetViews>
  <sheetFormatPr defaultColWidth="9.00390625" defaultRowHeight="12.75"/>
  <cols>
    <col min="1" max="1" width="7.50390625" style="125" customWidth="1"/>
    <col min="2" max="2" width="60.375" style="125" customWidth="1"/>
    <col min="3" max="3" width="13.50390625" style="126" customWidth="1"/>
    <col min="4" max="4" width="12.00390625" style="148" customWidth="1"/>
    <col min="5" max="5" width="12.625" style="148" customWidth="1"/>
    <col min="6" max="6" width="13.625" style="148" customWidth="1"/>
    <col min="7" max="7" width="14.875" style="148" customWidth="1"/>
    <col min="8" max="16384" width="9.375" style="148" customWidth="1"/>
  </cols>
  <sheetData>
    <row r="1" spans="1:7" ht="15.75" customHeight="1">
      <c r="A1" s="357" t="s">
        <v>3</v>
      </c>
      <c r="B1" s="357"/>
      <c r="C1" s="357"/>
      <c r="D1" s="357"/>
      <c r="E1" s="357"/>
      <c r="F1" s="357"/>
      <c r="G1" s="357"/>
    </row>
    <row r="2" spans="1:7" ht="15.75" customHeight="1" thickBot="1">
      <c r="A2" s="347" t="s">
        <v>83</v>
      </c>
      <c r="B2" s="347"/>
      <c r="C2" s="206"/>
      <c r="G2" s="206" t="s">
        <v>436</v>
      </c>
    </row>
    <row r="3" spans="1:7" ht="15.75">
      <c r="A3" s="348" t="s">
        <v>48</v>
      </c>
      <c r="B3" s="350" t="s">
        <v>4</v>
      </c>
      <c r="C3" s="352" t="str">
        <f>+CONCATENATE(LEFT(ÖSSZEFÜGGÉSEK!A6,4),". évi")</f>
        <v>2018. évi</v>
      </c>
      <c r="D3" s="353"/>
      <c r="E3" s="354"/>
      <c r="F3" s="354"/>
      <c r="G3" s="355"/>
    </row>
    <row r="4" spans="1:7" ht="48.75" thickBot="1">
      <c r="A4" s="349"/>
      <c r="B4" s="351"/>
      <c r="C4" s="315" t="s">
        <v>377</v>
      </c>
      <c r="D4" s="316" t="s">
        <v>448</v>
      </c>
      <c r="E4" s="316" t="s">
        <v>509</v>
      </c>
      <c r="F4" s="317" t="s">
        <v>444</v>
      </c>
      <c r="G4" s="318" t="s">
        <v>499</v>
      </c>
    </row>
    <row r="5" spans="1:7" s="149" customFormat="1" ht="12" customHeight="1" thickBot="1">
      <c r="A5" s="145" t="s">
        <v>353</v>
      </c>
      <c r="B5" s="146" t="s">
        <v>354</v>
      </c>
      <c r="C5" s="319" t="s">
        <v>355</v>
      </c>
      <c r="D5" s="319" t="s">
        <v>357</v>
      </c>
      <c r="E5" s="320" t="s">
        <v>356</v>
      </c>
      <c r="F5" s="320" t="s">
        <v>449</v>
      </c>
      <c r="G5" s="321" t="s">
        <v>450</v>
      </c>
    </row>
    <row r="6" spans="1:7" s="150" customFormat="1" ht="12" customHeight="1" thickBot="1">
      <c r="A6" s="18" t="s">
        <v>5</v>
      </c>
      <c r="B6" s="19" t="s">
        <v>143</v>
      </c>
      <c r="C6" s="137">
        <f>+C7+C8+C9+C10+C11+C12</f>
        <v>179622278</v>
      </c>
      <c r="D6" s="137">
        <f>+D7+D8+D9+D10+D11+D12</f>
        <v>-733262</v>
      </c>
      <c r="E6" s="137">
        <f>+E7+E8+E9+E10+E11+E12</f>
        <v>-1221800</v>
      </c>
      <c r="F6" s="137">
        <f>+F7+F8+F9+F10+F11+F12</f>
        <v>-1955062</v>
      </c>
      <c r="G6" s="77">
        <f>+G7+G8+G9+G10+G11+G12</f>
        <v>177667216</v>
      </c>
    </row>
    <row r="7" spans="1:7" s="150" customFormat="1" ht="12" customHeight="1">
      <c r="A7" s="13" t="s">
        <v>60</v>
      </c>
      <c r="B7" s="151" t="s">
        <v>144</v>
      </c>
      <c r="C7" s="139">
        <v>71995629</v>
      </c>
      <c r="D7" s="139">
        <v>67772</v>
      </c>
      <c r="E7" s="139">
        <v>60</v>
      </c>
      <c r="F7" s="181">
        <f>D7+E7</f>
        <v>67832</v>
      </c>
      <c r="G7" s="180">
        <f aca="true" t="shared" si="0" ref="G7:G12">C7+F7</f>
        <v>72063461</v>
      </c>
    </row>
    <row r="8" spans="1:7" s="150" customFormat="1" ht="12" customHeight="1">
      <c r="A8" s="12" t="s">
        <v>61</v>
      </c>
      <c r="B8" s="152" t="s">
        <v>145</v>
      </c>
      <c r="C8" s="138">
        <v>29665300</v>
      </c>
      <c r="D8" s="138"/>
      <c r="E8" s="139">
        <v>-174534</v>
      </c>
      <c r="F8" s="181">
        <f aca="true" t="shared" si="1" ref="F8:F57">D8+E8</f>
        <v>-174534</v>
      </c>
      <c r="G8" s="180">
        <f t="shared" si="0"/>
        <v>29490766</v>
      </c>
    </row>
    <row r="9" spans="1:7" s="150" customFormat="1" ht="12" customHeight="1">
      <c r="A9" s="12" t="s">
        <v>62</v>
      </c>
      <c r="B9" s="152" t="s">
        <v>146</v>
      </c>
      <c r="C9" s="138">
        <v>62789040</v>
      </c>
      <c r="D9" s="138">
        <v>2384200</v>
      </c>
      <c r="E9" s="139"/>
      <c r="F9" s="181">
        <f t="shared" si="1"/>
        <v>2384200</v>
      </c>
      <c r="G9" s="180">
        <f t="shared" si="0"/>
        <v>65173240</v>
      </c>
    </row>
    <row r="10" spans="1:7" s="150" customFormat="1" ht="12" customHeight="1">
      <c r="A10" s="12" t="s">
        <v>63</v>
      </c>
      <c r="B10" s="152" t="s">
        <v>147</v>
      </c>
      <c r="C10" s="138">
        <v>3035890</v>
      </c>
      <c r="D10" s="138"/>
      <c r="E10" s="139"/>
      <c r="F10" s="181">
        <f t="shared" si="1"/>
        <v>0</v>
      </c>
      <c r="G10" s="180">
        <f t="shared" si="0"/>
        <v>3035890</v>
      </c>
    </row>
    <row r="11" spans="1:7" s="150" customFormat="1" ht="12" customHeight="1">
      <c r="A11" s="12" t="s">
        <v>80</v>
      </c>
      <c r="B11" s="79" t="s">
        <v>300</v>
      </c>
      <c r="C11" s="138">
        <v>12136419</v>
      </c>
      <c r="D11" s="138">
        <v>-3185234</v>
      </c>
      <c r="E11" s="139">
        <v>-1047326</v>
      </c>
      <c r="F11" s="181">
        <f t="shared" si="1"/>
        <v>-4232560</v>
      </c>
      <c r="G11" s="180">
        <f t="shared" si="0"/>
        <v>7903859</v>
      </c>
    </row>
    <row r="12" spans="1:7" s="150" customFormat="1" ht="12" customHeight="1" thickBot="1">
      <c r="A12" s="14" t="s">
        <v>64</v>
      </c>
      <c r="B12" s="80" t="s">
        <v>301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148</v>
      </c>
      <c r="C13" s="137">
        <f>+C14+C15+C16+C17+C18</f>
        <v>75333352</v>
      </c>
      <c r="D13" s="137">
        <f>+D14+D15+D16+D17+D18</f>
        <v>56293156</v>
      </c>
      <c r="E13" s="137">
        <f>+E14+E15+E16+E17+E18</f>
        <v>-4149858</v>
      </c>
      <c r="F13" s="137">
        <f>+F14+F15+F16+F17+F18</f>
        <v>52143298</v>
      </c>
      <c r="G13" s="77">
        <f>+G14+G15+G16+G17+G18</f>
        <v>127476650</v>
      </c>
    </row>
    <row r="14" spans="1:7" s="150" customFormat="1" ht="12" customHeight="1">
      <c r="A14" s="13" t="s">
        <v>66</v>
      </c>
      <c r="B14" s="151" t="s">
        <v>149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150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293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294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151</v>
      </c>
      <c r="C18" s="138">
        <v>75333352</v>
      </c>
      <c r="D18" s="138">
        <v>56293156</v>
      </c>
      <c r="E18" s="139">
        <v>-4149858</v>
      </c>
      <c r="F18" s="181">
        <f t="shared" si="1"/>
        <v>52143298</v>
      </c>
      <c r="G18" s="180">
        <f t="shared" si="2"/>
        <v>127476650</v>
      </c>
    </row>
    <row r="19" spans="1:7" s="150" customFormat="1" ht="12" customHeight="1" thickBot="1">
      <c r="A19" s="14" t="s">
        <v>76</v>
      </c>
      <c r="B19" s="80" t="s">
        <v>152</v>
      </c>
      <c r="C19" s="140">
        <v>44728760</v>
      </c>
      <c r="D19" s="140">
        <v>55212028</v>
      </c>
      <c r="E19" s="275">
        <v>-2258358</v>
      </c>
      <c r="F19" s="181">
        <f t="shared" si="1"/>
        <v>52953670</v>
      </c>
      <c r="G19" s="180">
        <f t="shared" si="2"/>
        <v>97682430</v>
      </c>
    </row>
    <row r="20" spans="1:7" s="150" customFormat="1" ht="12" customHeight="1" thickBot="1">
      <c r="A20" s="18" t="s">
        <v>7</v>
      </c>
      <c r="B20" s="19" t="s">
        <v>153</v>
      </c>
      <c r="C20" s="137">
        <f>+C21+C22+C23+C24+C25</f>
        <v>6222000</v>
      </c>
      <c r="D20" s="137">
        <f>+D21+D22+D23+D24+D25</f>
        <v>20103440</v>
      </c>
      <c r="E20" s="137">
        <f>+E21+E22+E23+E24+E25</f>
        <v>2258358</v>
      </c>
      <c r="F20" s="137">
        <f>+F21+F22+F23+F24+F25</f>
        <v>22361798</v>
      </c>
      <c r="G20" s="77">
        <f>+G21+G22+G23+G24+G25</f>
        <v>28583798</v>
      </c>
    </row>
    <row r="21" spans="1:7" s="150" customFormat="1" ht="12" customHeight="1">
      <c r="A21" s="13" t="s">
        <v>49</v>
      </c>
      <c r="B21" s="151" t="s">
        <v>154</v>
      </c>
      <c r="C21" s="139"/>
      <c r="D21" s="139">
        <v>15000000</v>
      </c>
      <c r="E21" s="139"/>
      <c r="F21" s="181">
        <f t="shared" si="1"/>
        <v>15000000</v>
      </c>
      <c r="G21" s="180">
        <f aca="true" t="shared" si="3" ref="G21:G26">C21+F21</f>
        <v>15000000</v>
      </c>
    </row>
    <row r="22" spans="1:7" s="150" customFormat="1" ht="12" customHeight="1">
      <c r="A22" s="12" t="s">
        <v>50</v>
      </c>
      <c r="B22" s="152" t="s">
        <v>155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295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296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156</v>
      </c>
      <c r="C25" s="138">
        <v>6222000</v>
      </c>
      <c r="D25" s="138">
        <v>5103440</v>
      </c>
      <c r="E25" s="139">
        <v>2258358</v>
      </c>
      <c r="F25" s="181">
        <f t="shared" si="1"/>
        <v>7361798</v>
      </c>
      <c r="G25" s="180">
        <f t="shared" si="3"/>
        <v>13583798</v>
      </c>
    </row>
    <row r="26" spans="1:7" s="150" customFormat="1" ht="12" customHeight="1" thickBot="1">
      <c r="A26" s="14" t="s">
        <v>94</v>
      </c>
      <c r="B26" s="153" t="s">
        <v>157</v>
      </c>
      <c r="C26" s="140">
        <v>6222000</v>
      </c>
      <c r="D26" s="140">
        <v>5103440</v>
      </c>
      <c r="E26" s="275"/>
      <c r="F26" s="303">
        <f t="shared" si="1"/>
        <v>5103440</v>
      </c>
      <c r="G26" s="180">
        <f t="shared" si="3"/>
        <v>11325440</v>
      </c>
    </row>
    <row r="27" spans="1:7" s="150" customFormat="1" ht="12" customHeight="1" thickBot="1">
      <c r="A27" s="18" t="s">
        <v>95</v>
      </c>
      <c r="B27" s="19" t="s">
        <v>428</v>
      </c>
      <c r="C27" s="143">
        <f>+C28+C29+C30+C31+C32+C33+C34</f>
        <v>49454230</v>
      </c>
      <c r="D27" s="143">
        <f>+D28+D29+D30+D31+D32+D33+D34</f>
        <v>600000</v>
      </c>
      <c r="E27" s="143">
        <f>+E28+E29+E30+E31+E32+E33+E34</f>
        <v>1500000</v>
      </c>
      <c r="F27" s="143">
        <f>+F28+F29+F30+F31+F32+F33+F34</f>
        <v>2100000</v>
      </c>
      <c r="G27" s="179">
        <f>+G28+G29+G30+G31+G32+G33+G34</f>
        <v>51554230</v>
      </c>
    </row>
    <row r="28" spans="1:7" s="150" customFormat="1" ht="12" customHeight="1">
      <c r="A28" s="13" t="s">
        <v>158</v>
      </c>
      <c r="B28" s="151" t="s">
        <v>452</v>
      </c>
      <c r="C28" s="181">
        <v>8500000</v>
      </c>
      <c r="D28" s="181"/>
      <c r="E28" s="181"/>
      <c r="F28" s="181">
        <f t="shared" si="1"/>
        <v>0</v>
      </c>
      <c r="G28" s="180">
        <f aca="true" t="shared" si="4" ref="G28:G34">C28+F28</f>
        <v>8500000</v>
      </c>
    </row>
    <row r="29" spans="1:7" s="150" customFormat="1" ht="12" customHeight="1">
      <c r="A29" s="12" t="s">
        <v>159</v>
      </c>
      <c r="B29" s="152" t="s">
        <v>422</v>
      </c>
      <c r="C29" s="138">
        <v>200000</v>
      </c>
      <c r="D29" s="138"/>
      <c r="E29" s="139"/>
      <c r="F29" s="181">
        <f t="shared" si="1"/>
        <v>0</v>
      </c>
      <c r="G29" s="180">
        <f t="shared" si="4"/>
        <v>200000</v>
      </c>
    </row>
    <row r="30" spans="1:7" s="150" customFormat="1" ht="12" customHeight="1">
      <c r="A30" s="12" t="s">
        <v>160</v>
      </c>
      <c r="B30" s="152" t="s">
        <v>423</v>
      </c>
      <c r="C30" s="138">
        <v>34000000</v>
      </c>
      <c r="D30" s="138">
        <v>600000</v>
      </c>
      <c r="E30" s="139">
        <v>1500000</v>
      </c>
      <c r="F30" s="181">
        <f t="shared" si="1"/>
        <v>2100000</v>
      </c>
      <c r="G30" s="180">
        <f t="shared" si="4"/>
        <v>36100000</v>
      </c>
    </row>
    <row r="31" spans="1:7" s="150" customFormat="1" ht="12" customHeight="1">
      <c r="A31" s="12" t="s">
        <v>161</v>
      </c>
      <c r="B31" s="152" t="s">
        <v>451</v>
      </c>
      <c r="C31" s="138">
        <v>4230</v>
      </c>
      <c r="D31" s="138"/>
      <c r="E31" s="139"/>
      <c r="F31" s="181">
        <f t="shared" si="1"/>
        <v>0</v>
      </c>
      <c r="G31" s="180">
        <f t="shared" si="4"/>
        <v>4230</v>
      </c>
    </row>
    <row r="32" spans="1:7" s="150" customFormat="1" ht="12" customHeight="1">
      <c r="A32" s="12" t="s">
        <v>425</v>
      </c>
      <c r="B32" s="152" t="s">
        <v>162</v>
      </c>
      <c r="C32" s="138">
        <v>6200000</v>
      </c>
      <c r="D32" s="138"/>
      <c r="E32" s="139"/>
      <c r="F32" s="181">
        <f t="shared" si="1"/>
        <v>0</v>
      </c>
      <c r="G32" s="180">
        <f t="shared" si="4"/>
        <v>6200000</v>
      </c>
    </row>
    <row r="33" spans="1:7" s="150" customFormat="1" ht="12" customHeight="1">
      <c r="A33" s="12" t="s">
        <v>426</v>
      </c>
      <c r="B33" s="152" t="s">
        <v>163</v>
      </c>
      <c r="C33" s="138">
        <v>550000</v>
      </c>
      <c r="D33" s="138"/>
      <c r="E33" s="139"/>
      <c r="F33" s="181">
        <f t="shared" si="1"/>
        <v>0</v>
      </c>
      <c r="G33" s="180">
        <f t="shared" si="4"/>
        <v>550000</v>
      </c>
    </row>
    <row r="34" spans="1:7" s="150" customFormat="1" ht="12" customHeight="1" thickBot="1">
      <c r="A34" s="14" t="s">
        <v>427</v>
      </c>
      <c r="B34" s="153" t="s">
        <v>164</v>
      </c>
      <c r="C34" s="140"/>
      <c r="D34" s="140"/>
      <c r="E34" s="275"/>
      <c r="F34" s="303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302</v>
      </c>
      <c r="C35" s="137">
        <f>SUM(C36:C46)</f>
        <v>25693810</v>
      </c>
      <c r="D35" s="137">
        <f>SUM(D36:D46)</f>
        <v>2209200</v>
      </c>
      <c r="E35" s="137">
        <f>SUM(E36:E46)</f>
        <v>2032000</v>
      </c>
      <c r="F35" s="137">
        <f>SUM(F36:F46)</f>
        <v>4241200</v>
      </c>
      <c r="G35" s="77">
        <f>SUM(G36:G46)</f>
        <v>29935010</v>
      </c>
    </row>
    <row r="36" spans="1:7" s="150" customFormat="1" ht="12" customHeight="1">
      <c r="A36" s="13" t="s">
        <v>53</v>
      </c>
      <c r="B36" s="151" t="s">
        <v>167</v>
      </c>
      <c r="C36" s="139">
        <v>472440</v>
      </c>
      <c r="D36" s="139">
        <v>975000</v>
      </c>
      <c r="E36" s="139"/>
      <c r="F36" s="181">
        <f t="shared" si="1"/>
        <v>975000</v>
      </c>
      <c r="G36" s="180">
        <f aca="true" t="shared" si="5" ref="G36:G46">C36+F36</f>
        <v>1447440</v>
      </c>
    </row>
    <row r="37" spans="1:7" s="150" customFormat="1" ht="12" customHeight="1">
      <c r="A37" s="12" t="s">
        <v>54</v>
      </c>
      <c r="B37" s="152" t="s">
        <v>168</v>
      </c>
      <c r="C37" s="138">
        <v>196850</v>
      </c>
      <c r="D37" s="138">
        <v>357587</v>
      </c>
      <c r="E37" s="139"/>
      <c r="F37" s="181">
        <f t="shared" si="1"/>
        <v>357587</v>
      </c>
      <c r="G37" s="180">
        <f t="shared" si="5"/>
        <v>554437</v>
      </c>
    </row>
    <row r="38" spans="1:7" s="150" customFormat="1" ht="12" customHeight="1">
      <c r="A38" s="12" t="s">
        <v>55</v>
      </c>
      <c r="B38" s="152" t="s">
        <v>169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170</v>
      </c>
      <c r="C39" s="138">
        <v>7457600</v>
      </c>
      <c r="D39" s="138"/>
      <c r="E39" s="139"/>
      <c r="F39" s="181">
        <f t="shared" si="1"/>
        <v>0</v>
      </c>
      <c r="G39" s="180">
        <f t="shared" si="5"/>
        <v>7457600</v>
      </c>
    </row>
    <row r="40" spans="1:7" s="150" customFormat="1" ht="12" customHeight="1">
      <c r="A40" s="12" t="s">
        <v>98</v>
      </c>
      <c r="B40" s="152" t="s">
        <v>171</v>
      </c>
      <c r="C40" s="138">
        <v>13020297</v>
      </c>
      <c r="D40" s="138">
        <v>200000</v>
      </c>
      <c r="E40" s="139">
        <v>1600000</v>
      </c>
      <c r="F40" s="181">
        <f t="shared" si="1"/>
        <v>1800000</v>
      </c>
      <c r="G40" s="180">
        <f t="shared" si="5"/>
        <v>14820297</v>
      </c>
    </row>
    <row r="41" spans="1:7" s="150" customFormat="1" ht="12" customHeight="1">
      <c r="A41" s="12" t="s">
        <v>99</v>
      </c>
      <c r="B41" s="152" t="s">
        <v>172</v>
      </c>
      <c r="C41" s="138">
        <v>4546623</v>
      </c>
      <c r="D41" s="138">
        <v>358613</v>
      </c>
      <c r="E41" s="139">
        <v>432000</v>
      </c>
      <c r="F41" s="181">
        <f t="shared" si="1"/>
        <v>790613</v>
      </c>
      <c r="G41" s="180">
        <f t="shared" si="5"/>
        <v>5337236</v>
      </c>
    </row>
    <row r="42" spans="1:7" s="150" customFormat="1" ht="12" customHeight="1">
      <c r="A42" s="12" t="s">
        <v>100</v>
      </c>
      <c r="B42" s="152" t="s">
        <v>173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429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165</v>
      </c>
      <c r="B44" s="152" t="s">
        <v>175</v>
      </c>
      <c r="C44" s="141"/>
      <c r="D44" s="141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166</v>
      </c>
      <c r="B45" s="153" t="s">
        <v>304</v>
      </c>
      <c r="C45" s="142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303</v>
      </c>
      <c r="B46" s="80" t="s">
        <v>176</v>
      </c>
      <c r="C46" s="142"/>
      <c r="D46" s="142">
        <v>318000</v>
      </c>
      <c r="E46" s="279"/>
      <c r="F46" s="306">
        <f t="shared" si="1"/>
        <v>318000</v>
      </c>
      <c r="G46" s="180">
        <f t="shared" si="5"/>
        <v>318000</v>
      </c>
    </row>
    <row r="47" spans="1:7" s="150" customFormat="1" ht="12" customHeight="1" thickBot="1">
      <c r="A47" s="18" t="s">
        <v>10</v>
      </c>
      <c r="B47" s="19" t="s">
        <v>177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181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>
      <c r="A49" s="12" t="s">
        <v>57</v>
      </c>
      <c r="B49" s="152" t="s">
        <v>182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>
      <c r="A50" s="12" t="s">
        <v>178</v>
      </c>
      <c r="B50" s="152" t="s">
        <v>183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>
      <c r="A51" s="12" t="s">
        <v>179</v>
      </c>
      <c r="B51" s="152" t="s">
        <v>184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>
      <c r="A52" s="14" t="s">
        <v>180</v>
      </c>
      <c r="B52" s="80" t="s">
        <v>185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>
      <c r="A53" s="18" t="s">
        <v>102</v>
      </c>
      <c r="B53" s="19" t="s">
        <v>186</v>
      </c>
      <c r="C53" s="137">
        <f>SUM(C54:C56)</f>
        <v>0</v>
      </c>
      <c r="D53" s="137">
        <f>SUM(D54:D56)</f>
        <v>250000</v>
      </c>
      <c r="E53" s="137">
        <f>SUM(E54:E56)</f>
        <v>0</v>
      </c>
      <c r="F53" s="137">
        <f>SUM(F54:F56)</f>
        <v>250000</v>
      </c>
      <c r="G53" s="77">
        <f>SUM(G54:G56)</f>
        <v>250000</v>
      </c>
    </row>
    <row r="54" spans="1:7" s="150" customFormat="1" ht="12" customHeight="1">
      <c r="A54" s="13" t="s">
        <v>58</v>
      </c>
      <c r="B54" s="151" t="s">
        <v>187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297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190</v>
      </c>
      <c r="B56" s="152" t="s">
        <v>188</v>
      </c>
      <c r="C56" s="138"/>
      <c r="D56" s="138">
        <v>250000</v>
      </c>
      <c r="E56" s="139"/>
      <c r="F56" s="181">
        <v>250000</v>
      </c>
      <c r="G56" s="180">
        <v>250000</v>
      </c>
    </row>
    <row r="57" spans="1:7" s="150" customFormat="1" ht="12" customHeight="1" thickBot="1">
      <c r="A57" s="14" t="s">
        <v>191</v>
      </c>
      <c r="B57" s="80" t="s">
        <v>189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192</v>
      </c>
      <c r="C58" s="137">
        <f>SUM(C59:C61)</f>
        <v>15000000</v>
      </c>
      <c r="D58" s="137">
        <f>SUM(D59:D61)</f>
        <v>-15000000</v>
      </c>
      <c r="E58" s="137">
        <f>SUM(E59:E61)</f>
        <v>0</v>
      </c>
      <c r="F58" s="137">
        <v>-15000000</v>
      </c>
      <c r="G58" s="77">
        <v>0</v>
      </c>
    </row>
    <row r="59" spans="1:7" s="150" customFormat="1" ht="12" customHeight="1">
      <c r="A59" s="13" t="s">
        <v>103</v>
      </c>
      <c r="B59" s="151" t="s">
        <v>194</v>
      </c>
      <c r="C59" s="141"/>
      <c r="D59" s="141"/>
      <c r="E59" s="141"/>
      <c r="F59" s="307"/>
      <c r="G59" s="242">
        <f>C59+F59</f>
        <v>0</v>
      </c>
    </row>
    <row r="60" spans="1:7" s="150" customFormat="1" ht="12" customHeight="1">
      <c r="A60" s="12" t="s">
        <v>104</v>
      </c>
      <c r="B60" s="152" t="s">
        <v>483</v>
      </c>
      <c r="C60" s="141"/>
      <c r="D60" s="141"/>
      <c r="E60" s="141"/>
      <c r="F60" s="307"/>
      <c r="G60" s="242">
        <f>C60+F60</f>
        <v>0</v>
      </c>
    </row>
    <row r="61" spans="1:7" s="150" customFormat="1" ht="12" customHeight="1">
      <c r="A61" s="12" t="s">
        <v>125</v>
      </c>
      <c r="B61" s="152" t="s">
        <v>195</v>
      </c>
      <c r="C61" s="141">
        <v>15000000</v>
      </c>
      <c r="D61" s="141">
        <v>-15000000</v>
      </c>
      <c r="E61" s="141"/>
      <c r="F61" s="307">
        <v>-15000000</v>
      </c>
      <c r="G61" s="242">
        <v>0</v>
      </c>
    </row>
    <row r="62" spans="1:7" s="150" customFormat="1" ht="12" customHeight="1" thickBot="1">
      <c r="A62" s="14" t="s">
        <v>193</v>
      </c>
      <c r="B62" s="80" t="s">
        <v>196</v>
      </c>
      <c r="C62" s="141"/>
      <c r="D62" s="141"/>
      <c r="E62" s="141"/>
      <c r="F62" s="307"/>
      <c r="G62" s="242">
        <f>C62+F62</f>
        <v>0</v>
      </c>
    </row>
    <row r="63" spans="1:7" s="150" customFormat="1" ht="12" customHeight="1" thickBot="1">
      <c r="A63" s="193" t="s">
        <v>344</v>
      </c>
      <c r="B63" s="19" t="s">
        <v>197</v>
      </c>
      <c r="C63" s="143">
        <f>+C6+C13+C20+C27+C35+C47+C53+C58</f>
        <v>351325670</v>
      </c>
      <c r="D63" s="143">
        <f>+D6+D13+D20+D27+D35+D47+D53+D58</f>
        <v>63722534</v>
      </c>
      <c r="E63" s="143">
        <f>+E6+E13+E20+E27+E35+E47+E53+E58</f>
        <v>418700</v>
      </c>
      <c r="F63" s="143">
        <v>64141234</v>
      </c>
      <c r="G63" s="179">
        <f>+G6+G13+G20+G27+G35+G47+G53+G58</f>
        <v>415466904</v>
      </c>
    </row>
    <row r="64" spans="1:7" s="150" customFormat="1" ht="12" customHeight="1" thickBot="1">
      <c r="A64" s="183" t="s">
        <v>198</v>
      </c>
      <c r="B64" s="78" t="s">
        <v>199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/>
      <c r="G64" s="77">
        <f>SUM(G65:G67)</f>
        <v>0</v>
      </c>
    </row>
    <row r="65" spans="1:7" s="150" customFormat="1" ht="12" customHeight="1">
      <c r="A65" s="13" t="s">
        <v>227</v>
      </c>
      <c r="B65" s="151" t="s">
        <v>200</v>
      </c>
      <c r="C65" s="141"/>
      <c r="D65" s="141"/>
      <c r="E65" s="141"/>
      <c r="F65" s="307"/>
      <c r="G65" s="242">
        <f>C65+F65</f>
        <v>0</v>
      </c>
    </row>
    <row r="66" spans="1:7" s="150" customFormat="1" ht="12" customHeight="1">
      <c r="A66" s="12" t="s">
        <v>236</v>
      </c>
      <c r="B66" s="152" t="s">
        <v>201</v>
      </c>
      <c r="C66" s="141"/>
      <c r="D66" s="141"/>
      <c r="E66" s="141"/>
      <c r="F66" s="307"/>
      <c r="G66" s="242">
        <f>C66+F66</f>
        <v>0</v>
      </c>
    </row>
    <row r="67" spans="1:7" s="150" customFormat="1" ht="12" customHeight="1" thickBot="1">
      <c r="A67" s="16" t="s">
        <v>237</v>
      </c>
      <c r="B67" s="322" t="s">
        <v>329</v>
      </c>
      <c r="C67" s="279"/>
      <c r="D67" s="279"/>
      <c r="E67" s="279"/>
      <c r="F67" s="306"/>
      <c r="G67" s="323">
        <f>C67+F67</f>
        <v>0</v>
      </c>
    </row>
    <row r="68" spans="1:7" s="150" customFormat="1" ht="12" customHeight="1" thickBot="1">
      <c r="A68" s="183" t="s">
        <v>203</v>
      </c>
      <c r="B68" s="78" t="s">
        <v>204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2" t="s">
        <v>205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>
      <c r="A70" s="12" t="s">
        <v>82</v>
      </c>
      <c r="B70" s="262" t="s">
        <v>440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>
      <c r="A71" s="12" t="s">
        <v>228</v>
      </c>
      <c r="B71" s="262" t="s">
        <v>206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>
      <c r="A72" s="14" t="s">
        <v>229</v>
      </c>
      <c r="B72" s="263" t="s">
        <v>441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>
      <c r="A73" s="183" t="s">
        <v>207</v>
      </c>
      <c r="B73" s="78" t="s">
        <v>208</v>
      </c>
      <c r="C73" s="137">
        <f>SUM(C74:C75)</f>
        <v>88337964</v>
      </c>
      <c r="D73" s="137">
        <f>SUM(D74:D75)</f>
        <v>14596767</v>
      </c>
      <c r="E73" s="137"/>
      <c r="F73" s="137">
        <v>14596767</v>
      </c>
      <c r="G73" s="77">
        <v>102934731</v>
      </c>
    </row>
    <row r="74" spans="1:7" s="150" customFormat="1" ht="12" customHeight="1">
      <c r="A74" s="13" t="s">
        <v>230</v>
      </c>
      <c r="B74" s="151" t="s">
        <v>209</v>
      </c>
      <c r="C74" s="141">
        <v>88337964</v>
      </c>
      <c r="D74" s="141">
        <v>14596767</v>
      </c>
      <c r="E74" s="141"/>
      <c r="F74" s="307">
        <v>14596767</v>
      </c>
      <c r="G74" s="242">
        <v>102934731</v>
      </c>
    </row>
    <row r="75" spans="1:7" s="150" customFormat="1" ht="12" customHeight="1" thickBot="1">
      <c r="A75" s="14" t="s">
        <v>231</v>
      </c>
      <c r="B75" s="80" t="s">
        <v>210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>
      <c r="A76" s="183" t="s">
        <v>211</v>
      </c>
      <c r="B76" s="78" t="s">
        <v>212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232</v>
      </c>
      <c r="B77" s="151" t="s">
        <v>213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>
      <c r="A78" s="12" t="s">
        <v>233</v>
      </c>
      <c r="B78" s="152" t="s">
        <v>214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>
      <c r="A79" s="14" t="s">
        <v>234</v>
      </c>
      <c r="B79" s="80" t="s">
        <v>442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>
      <c r="A80" s="183" t="s">
        <v>215</v>
      </c>
      <c r="B80" s="78" t="s">
        <v>235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216</v>
      </c>
      <c r="B81" s="151" t="s">
        <v>217</v>
      </c>
      <c r="C81" s="141"/>
      <c r="D81" s="141"/>
      <c r="E81" s="141"/>
      <c r="F81" s="307">
        <f aca="true" t="shared" si="6" ref="F81:F86">D81+E81</f>
        <v>0</v>
      </c>
      <c r="G81" s="242">
        <f aca="true" t="shared" si="7" ref="G81:G86">C81+F81</f>
        <v>0</v>
      </c>
    </row>
    <row r="82" spans="1:7" s="150" customFormat="1" ht="12" customHeight="1">
      <c r="A82" s="155" t="s">
        <v>218</v>
      </c>
      <c r="B82" s="152" t="s">
        <v>219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>
      <c r="A83" s="155" t="s">
        <v>220</v>
      </c>
      <c r="B83" s="152" t="s">
        <v>221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>
      <c r="A84" s="156" t="s">
        <v>222</v>
      </c>
      <c r="B84" s="80" t="s">
        <v>223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>
      <c r="A85" s="183" t="s">
        <v>224</v>
      </c>
      <c r="B85" s="78" t="s">
        <v>343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226</v>
      </c>
      <c r="B86" s="78" t="s">
        <v>225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238</v>
      </c>
      <c r="B87" s="157" t="s">
        <v>346</v>
      </c>
      <c r="C87" s="143">
        <f>+C64+C68+C73+C76+C80+C86+C85</f>
        <v>88337964</v>
      </c>
      <c r="D87" s="143">
        <f>+D64+D68+D73+D76+D80+D86+D85</f>
        <v>14596767</v>
      </c>
      <c r="E87" s="143">
        <f>+E64+E68+E73+E76+E80+E86+E85</f>
        <v>0</v>
      </c>
      <c r="F87" s="143">
        <f>+F64+F68+F73+F76+F80+F86+F85</f>
        <v>14596767</v>
      </c>
      <c r="G87" s="179">
        <f>+G64+G68+G73+G76+G80+G86+G85</f>
        <v>102934731</v>
      </c>
    </row>
    <row r="88" spans="1:7" s="150" customFormat="1" ht="25.5" customHeight="1" thickBot="1">
      <c r="A88" s="184" t="s">
        <v>345</v>
      </c>
      <c r="B88" s="158" t="s">
        <v>347</v>
      </c>
      <c r="C88" s="143">
        <f>+C63+C87</f>
        <v>439663634</v>
      </c>
      <c r="D88" s="143">
        <f>+D63+D87</f>
        <v>78319301</v>
      </c>
      <c r="E88" s="143">
        <f>+E63+E87</f>
        <v>418700</v>
      </c>
      <c r="F88" s="143">
        <f>+F63+F87</f>
        <v>78738001</v>
      </c>
      <c r="G88" s="179">
        <f>+G63+G87</f>
        <v>518401635</v>
      </c>
    </row>
    <row r="89" spans="1:3" s="150" customFormat="1" ht="30.75" customHeight="1">
      <c r="A89" s="3"/>
      <c r="B89" s="4"/>
      <c r="C89" s="82"/>
    </row>
    <row r="90" spans="1:7" ht="16.5" customHeight="1">
      <c r="A90" s="357" t="s">
        <v>33</v>
      </c>
      <c r="B90" s="357"/>
      <c r="C90" s="357"/>
      <c r="D90" s="357"/>
      <c r="E90" s="357"/>
      <c r="F90" s="357"/>
      <c r="G90" s="357"/>
    </row>
    <row r="91" spans="1:7" s="159" customFormat="1" ht="16.5" customHeight="1" thickBot="1">
      <c r="A91" s="358" t="s">
        <v>84</v>
      </c>
      <c r="B91" s="358"/>
      <c r="C91" s="52"/>
      <c r="G91" s="52" t="str">
        <f>G2</f>
        <v>Forintban!</v>
      </c>
    </row>
    <row r="92" spans="1:7" ht="15.75">
      <c r="A92" s="348" t="s">
        <v>48</v>
      </c>
      <c r="B92" s="350" t="s">
        <v>378</v>
      </c>
      <c r="C92" s="352" t="str">
        <f>+CONCATENATE(LEFT(ÖSSZEFÜGGÉSEK!A6,4),". évi")</f>
        <v>2018. évi</v>
      </c>
      <c r="D92" s="353"/>
      <c r="E92" s="354"/>
      <c r="F92" s="354"/>
      <c r="G92" s="355"/>
    </row>
    <row r="93" spans="1:7" ht="48.75" thickBot="1">
      <c r="A93" s="349"/>
      <c r="B93" s="351"/>
      <c r="C93" s="315" t="s">
        <v>377</v>
      </c>
      <c r="D93" s="316" t="s">
        <v>448</v>
      </c>
      <c r="E93" s="316" t="s">
        <v>496</v>
      </c>
      <c r="F93" s="317" t="s">
        <v>444</v>
      </c>
      <c r="G93" s="318" t="s">
        <v>499</v>
      </c>
    </row>
    <row r="94" spans="1:7" s="149" customFormat="1" ht="12" customHeight="1" thickBot="1">
      <c r="A94" s="25" t="s">
        <v>353</v>
      </c>
      <c r="B94" s="26" t="s">
        <v>354</v>
      </c>
      <c r="C94" s="319" t="s">
        <v>355</v>
      </c>
      <c r="D94" s="319" t="s">
        <v>357</v>
      </c>
      <c r="E94" s="320" t="s">
        <v>356</v>
      </c>
      <c r="F94" s="320" t="s">
        <v>449</v>
      </c>
      <c r="G94" s="321" t="s">
        <v>450</v>
      </c>
    </row>
    <row r="95" spans="1:7" ht="12" customHeight="1" thickBot="1">
      <c r="A95" s="20" t="s">
        <v>5</v>
      </c>
      <c r="B95" s="24" t="s">
        <v>305</v>
      </c>
      <c r="C95" s="136">
        <f>C96+C97+C98+C99+C100+C113</f>
        <v>341016761</v>
      </c>
      <c r="D95" s="136">
        <f>D96+D97+D98+D99+D100+D113</f>
        <v>72892571</v>
      </c>
      <c r="E95" s="136">
        <f>E96+E97+E98+E99+E100+E113</f>
        <v>-1839658</v>
      </c>
      <c r="F95" s="136">
        <f>F96+F97+F98+F99+F100+F113</f>
        <v>71052913</v>
      </c>
      <c r="G95" s="196">
        <f>G96+G97+G98+G99+G100+G113</f>
        <v>412069674</v>
      </c>
    </row>
    <row r="96" spans="1:7" ht="12" customHeight="1">
      <c r="A96" s="15" t="s">
        <v>60</v>
      </c>
      <c r="B96" s="8" t="s">
        <v>34</v>
      </c>
      <c r="C96" s="300">
        <v>156095229</v>
      </c>
      <c r="D96" s="200">
        <v>23624946</v>
      </c>
      <c r="E96" s="200">
        <v>-8000000</v>
      </c>
      <c r="F96" s="308">
        <f aca="true" t="shared" si="8" ref="F96:F115">D96+E96</f>
        <v>15624946</v>
      </c>
      <c r="G96" s="244">
        <f aca="true" t="shared" si="9" ref="G96:G115">C96+F96</f>
        <v>171720175</v>
      </c>
    </row>
    <row r="97" spans="1:7" ht="12" customHeight="1">
      <c r="A97" s="12" t="s">
        <v>61</v>
      </c>
      <c r="B97" s="6" t="s">
        <v>105</v>
      </c>
      <c r="C97" s="138">
        <v>28174597</v>
      </c>
      <c r="D97" s="138">
        <v>6785162</v>
      </c>
      <c r="E97" s="138">
        <v>-1072500</v>
      </c>
      <c r="F97" s="309">
        <f t="shared" si="8"/>
        <v>5712662</v>
      </c>
      <c r="G97" s="240">
        <f t="shared" si="9"/>
        <v>33887259</v>
      </c>
    </row>
    <row r="98" spans="1:7" ht="12" customHeight="1">
      <c r="A98" s="12" t="s">
        <v>62</v>
      </c>
      <c r="B98" s="6" t="s">
        <v>79</v>
      </c>
      <c r="C98" s="140">
        <v>110633730</v>
      </c>
      <c r="D98" s="140">
        <v>46347407</v>
      </c>
      <c r="E98" s="140">
        <v>1322742</v>
      </c>
      <c r="F98" s="310">
        <f t="shared" si="8"/>
        <v>47670149</v>
      </c>
      <c r="G98" s="241">
        <f t="shared" si="9"/>
        <v>158303879</v>
      </c>
    </row>
    <row r="99" spans="1:7" ht="12" customHeight="1">
      <c r="A99" s="12" t="s">
        <v>63</v>
      </c>
      <c r="B99" s="9" t="s">
        <v>106</v>
      </c>
      <c r="C99" s="140">
        <v>21232250</v>
      </c>
      <c r="D99" s="140">
        <v>1695950</v>
      </c>
      <c r="E99" s="140">
        <v>5910100</v>
      </c>
      <c r="F99" s="310">
        <f t="shared" si="8"/>
        <v>7606050</v>
      </c>
      <c r="G99" s="241">
        <f t="shared" si="9"/>
        <v>28838300</v>
      </c>
    </row>
    <row r="100" spans="1:7" ht="12" customHeight="1">
      <c r="A100" s="12" t="s">
        <v>71</v>
      </c>
      <c r="B100" s="17" t="s">
        <v>107</v>
      </c>
      <c r="C100" s="140">
        <v>15280955</v>
      </c>
      <c r="D100" s="140">
        <v>2061525</v>
      </c>
      <c r="E100" s="140"/>
      <c r="F100" s="310">
        <f t="shared" si="8"/>
        <v>2061525</v>
      </c>
      <c r="G100" s="241">
        <f t="shared" si="9"/>
        <v>17342480</v>
      </c>
    </row>
    <row r="101" spans="1:7" ht="12" customHeight="1">
      <c r="A101" s="12" t="s">
        <v>64</v>
      </c>
      <c r="B101" s="6" t="s">
        <v>310</v>
      </c>
      <c r="C101" s="140"/>
      <c r="D101" s="140">
        <v>1461525</v>
      </c>
      <c r="E101" s="140"/>
      <c r="F101" s="310">
        <f t="shared" si="8"/>
        <v>1461525</v>
      </c>
      <c r="G101" s="241">
        <f t="shared" si="9"/>
        <v>1461525</v>
      </c>
    </row>
    <row r="102" spans="1:7" ht="12" customHeight="1">
      <c r="A102" s="12" t="s">
        <v>65</v>
      </c>
      <c r="B102" s="55" t="s">
        <v>309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>
      <c r="A103" s="12" t="s">
        <v>72</v>
      </c>
      <c r="B103" s="55" t="s">
        <v>308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>
      <c r="A104" s="12" t="s">
        <v>73</v>
      </c>
      <c r="B104" s="53" t="s">
        <v>241</v>
      </c>
      <c r="C104" s="140">
        <v>4754065</v>
      </c>
      <c r="D104" s="140"/>
      <c r="E104" s="140"/>
      <c r="F104" s="310">
        <f t="shared" si="8"/>
        <v>0</v>
      </c>
      <c r="G104" s="241">
        <f t="shared" si="9"/>
        <v>4754065</v>
      </c>
    </row>
    <row r="105" spans="1:7" ht="12" customHeight="1">
      <c r="A105" s="12" t="s">
        <v>74</v>
      </c>
      <c r="B105" s="54" t="s">
        <v>242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12" customHeight="1">
      <c r="A106" s="12" t="s">
        <v>75</v>
      </c>
      <c r="B106" s="54" t="s">
        <v>243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>
      <c r="A107" s="12" t="s">
        <v>77</v>
      </c>
      <c r="B107" s="53" t="s">
        <v>244</v>
      </c>
      <c r="C107" s="140"/>
      <c r="D107" s="140"/>
      <c r="E107" s="140"/>
      <c r="F107" s="310">
        <f t="shared" si="8"/>
        <v>0</v>
      </c>
      <c r="G107" s="241">
        <f t="shared" si="9"/>
        <v>0</v>
      </c>
    </row>
    <row r="108" spans="1:7" ht="12" customHeight="1">
      <c r="A108" s="12" t="s">
        <v>108</v>
      </c>
      <c r="B108" s="53" t="s">
        <v>245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12" customHeight="1">
      <c r="A109" s="12" t="s">
        <v>239</v>
      </c>
      <c r="B109" s="54" t="s">
        <v>246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>
      <c r="A110" s="11" t="s">
        <v>240</v>
      </c>
      <c r="B110" s="55" t="s">
        <v>247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>
      <c r="A111" s="12" t="s">
        <v>306</v>
      </c>
      <c r="B111" s="55" t="s">
        <v>248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>
      <c r="A112" s="14" t="s">
        <v>307</v>
      </c>
      <c r="B112" s="55" t="s">
        <v>249</v>
      </c>
      <c r="C112" s="140">
        <v>10526890</v>
      </c>
      <c r="D112" s="140">
        <v>600000</v>
      </c>
      <c r="E112" s="140"/>
      <c r="F112" s="310">
        <f t="shared" si="8"/>
        <v>600000</v>
      </c>
      <c r="G112" s="241">
        <f t="shared" si="9"/>
        <v>11126890</v>
      </c>
    </row>
    <row r="113" spans="1:7" ht="12" customHeight="1">
      <c r="A113" s="12" t="s">
        <v>311</v>
      </c>
      <c r="B113" s="9" t="s">
        <v>35</v>
      </c>
      <c r="C113" s="138">
        <v>9600000</v>
      </c>
      <c r="D113" s="138">
        <v>-7622419</v>
      </c>
      <c r="E113" s="138"/>
      <c r="F113" s="309">
        <f t="shared" si="8"/>
        <v>-7622419</v>
      </c>
      <c r="G113" s="240">
        <f t="shared" si="9"/>
        <v>1977581</v>
      </c>
    </row>
    <row r="114" spans="1:7" ht="12" customHeight="1">
      <c r="A114" s="12" t="s">
        <v>312</v>
      </c>
      <c r="B114" s="6" t="s">
        <v>314</v>
      </c>
      <c r="C114" s="138">
        <v>5000000</v>
      </c>
      <c r="D114" s="138">
        <v>-3022419</v>
      </c>
      <c r="E114" s="138"/>
      <c r="F114" s="309">
        <f t="shared" si="8"/>
        <v>-3022419</v>
      </c>
      <c r="G114" s="240">
        <f t="shared" si="9"/>
        <v>1977581</v>
      </c>
    </row>
    <row r="115" spans="1:7" ht="12" customHeight="1" thickBot="1">
      <c r="A115" s="16" t="s">
        <v>313</v>
      </c>
      <c r="B115" s="192" t="s">
        <v>315</v>
      </c>
      <c r="C115" s="201">
        <v>4600000</v>
      </c>
      <c r="D115" s="201">
        <v>-4600000</v>
      </c>
      <c r="E115" s="201"/>
      <c r="F115" s="311">
        <f t="shared" si="8"/>
        <v>-4600000</v>
      </c>
      <c r="G115" s="245">
        <f t="shared" si="9"/>
        <v>0</v>
      </c>
    </row>
    <row r="116" spans="1:7" ht="12" customHeight="1" thickBot="1">
      <c r="A116" s="190" t="s">
        <v>6</v>
      </c>
      <c r="B116" s="191" t="s">
        <v>250</v>
      </c>
      <c r="C116" s="202">
        <f>+C117+C119+C121</f>
        <v>92364516</v>
      </c>
      <c r="D116" s="137">
        <f>+D117+D119+D121</f>
        <v>5426730</v>
      </c>
      <c r="E116" s="202">
        <f>+E117+E119+E121</f>
        <v>2258358</v>
      </c>
      <c r="F116" s="202">
        <f>+F117+F119+F121</f>
        <v>7685088</v>
      </c>
      <c r="G116" s="197">
        <f>+G117+G119+G121</f>
        <v>100049604</v>
      </c>
    </row>
    <row r="117" spans="1:7" ht="12" customHeight="1">
      <c r="A117" s="13" t="s">
        <v>66</v>
      </c>
      <c r="B117" s="6" t="s">
        <v>124</v>
      </c>
      <c r="C117" s="139">
        <v>7722000</v>
      </c>
      <c r="D117" s="209">
        <v>5426730</v>
      </c>
      <c r="E117" s="139">
        <v>2258358</v>
      </c>
      <c r="F117" s="181">
        <f aca="true" t="shared" si="10" ref="F117:F129">D117+E117</f>
        <v>7685088</v>
      </c>
      <c r="G117" s="180">
        <f aca="true" t="shared" si="11" ref="G117:G129">C117+F117</f>
        <v>15407088</v>
      </c>
    </row>
    <row r="118" spans="1:7" ht="12" customHeight="1">
      <c r="A118" s="13" t="s">
        <v>67</v>
      </c>
      <c r="B118" s="10" t="s">
        <v>254</v>
      </c>
      <c r="C118" s="139">
        <v>6222000</v>
      </c>
      <c r="D118" s="209"/>
      <c r="E118" s="139"/>
      <c r="F118" s="181">
        <f t="shared" si="10"/>
        <v>0</v>
      </c>
      <c r="G118" s="180">
        <f t="shared" si="11"/>
        <v>6222000</v>
      </c>
    </row>
    <row r="119" spans="1:7" ht="12" customHeight="1">
      <c r="A119" s="13" t="s">
        <v>68</v>
      </c>
      <c r="B119" s="10" t="s">
        <v>109</v>
      </c>
      <c r="C119" s="138">
        <v>84642516</v>
      </c>
      <c r="D119" s="210"/>
      <c r="E119" s="138"/>
      <c r="F119" s="309">
        <f t="shared" si="10"/>
        <v>0</v>
      </c>
      <c r="G119" s="240">
        <f t="shared" si="11"/>
        <v>84642516</v>
      </c>
    </row>
    <row r="120" spans="1:7" ht="12" customHeight="1">
      <c r="A120" s="13" t="s">
        <v>69</v>
      </c>
      <c r="B120" s="10" t="s">
        <v>255</v>
      </c>
      <c r="C120" s="138">
        <v>60800000</v>
      </c>
      <c r="D120" s="210"/>
      <c r="E120" s="138"/>
      <c r="F120" s="309">
        <f t="shared" si="10"/>
        <v>0</v>
      </c>
      <c r="G120" s="240">
        <f t="shared" si="11"/>
        <v>60800000</v>
      </c>
    </row>
    <row r="121" spans="1:7" ht="12" customHeight="1">
      <c r="A121" s="13" t="s">
        <v>70</v>
      </c>
      <c r="B121" s="80" t="s">
        <v>126</v>
      </c>
      <c r="C121" s="138"/>
      <c r="D121" s="210"/>
      <c r="E121" s="138"/>
      <c r="F121" s="309">
        <f t="shared" si="10"/>
        <v>0</v>
      </c>
      <c r="G121" s="240">
        <f t="shared" si="11"/>
        <v>0</v>
      </c>
    </row>
    <row r="122" spans="1:7" ht="12" customHeight="1">
      <c r="A122" s="13" t="s">
        <v>76</v>
      </c>
      <c r="B122" s="79" t="s">
        <v>299</v>
      </c>
      <c r="C122" s="138"/>
      <c r="D122" s="210"/>
      <c r="E122" s="138"/>
      <c r="F122" s="309">
        <f t="shared" si="10"/>
        <v>0</v>
      </c>
      <c r="G122" s="240">
        <f t="shared" si="11"/>
        <v>0</v>
      </c>
    </row>
    <row r="123" spans="1:7" ht="12" customHeight="1">
      <c r="A123" s="13" t="s">
        <v>78</v>
      </c>
      <c r="B123" s="147" t="s">
        <v>260</v>
      </c>
      <c r="C123" s="138"/>
      <c r="D123" s="210"/>
      <c r="E123" s="138"/>
      <c r="F123" s="309">
        <f t="shared" si="10"/>
        <v>0</v>
      </c>
      <c r="G123" s="240">
        <f t="shared" si="11"/>
        <v>0</v>
      </c>
    </row>
    <row r="124" spans="1:7" ht="22.5">
      <c r="A124" s="13" t="s">
        <v>110</v>
      </c>
      <c r="B124" s="54" t="s">
        <v>243</v>
      </c>
      <c r="C124" s="138"/>
      <c r="D124" s="210"/>
      <c r="E124" s="138"/>
      <c r="F124" s="309">
        <f t="shared" si="10"/>
        <v>0</v>
      </c>
      <c r="G124" s="240">
        <f t="shared" si="11"/>
        <v>0</v>
      </c>
    </row>
    <row r="125" spans="1:7" ht="12" customHeight="1">
      <c r="A125" s="13" t="s">
        <v>111</v>
      </c>
      <c r="B125" s="54" t="s">
        <v>259</v>
      </c>
      <c r="C125" s="138"/>
      <c r="D125" s="210"/>
      <c r="E125" s="138"/>
      <c r="F125" s="309">
        <f t="shared" si="10"/>
        <v>0</v>
      </c>
      <c r="G125" s="240">
        <f t="shared" si="11"/>
        <v>0</v>
      </c>
    </row>
    <row r="126" spans="1:7" ht="12" customHeight="1">
      <c r="A126" s="13" t="s">
        <v>112</v>
      </c>
      <c r="B126" s="54" t="s">
        <v>258</v>
      </c>
      <c r="C126" s="138"/>
      <c r="D126" s="210"/>
      <c r="E126" s="138"/>
      <c r="F126" s="309">
        <f t="shared" si="10"/>
        <v>0</v>
      </c>
      <c r="G126" s="240">
        <f t="shared" si="11"/>
        <v>0</v>
      </c>
    </row>
    <row r="127" spans="1:7" ht="12" customHeight="1">
      <c r="A127" s="13" t="s">
        <v>251</v>
      </c>
      <c r="B127" s="54" t="s">
        <v>246</v>
      </c>
      <c r="C127" s="138"/>
      <c r="D127" s="210"/>
      <c r="E127" s="138"/>
      <c r="F127" s="309">
        <f t="shared" si="10"/>
        <v>0</v>
      </c>
      <c r="G127" s="240">
        <f t="shared" si="11"/>
        <v>0</v>
      </c>
    </row>
    <row r="128" spans="1:7" ht="12" customHeight="1">
      <c r="A128" s="13" t="s">
        <v>252</v>
      </c>
      <c r="B128" s="54" t="s">
        <v>257</v>
      </c>
      <c r="C128" s="138"/>
      <c r="D128" s="210"/>
      <c r="E128" s="138"/>
      <c r="F128" s="309">
        <f t="shared" si="10"/>
        <v>0</v>
      </c>
      <c r="G128" s="240">
        <f t="shared" si="11"/>
        <v>0</v>
      </c>
    </row>
    <row r="129" spans="1:7" ht="23.25" thickBot="1">
      <c r="A129" s="11" t="s">
        <v>253</v>
      </c>
      <c r="B129" s="54" t="s">
        <v>256</v>
      </c>
      <c r="C129" s="140"/>
      <c r="D129" s="211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>
      <c r="A130" s="18" t="s">
        <v>7</v>
      </c>
      <c r="B130" s="50" t="s">
        <v>316</v>
      </c>
      <c r="C130" s="137">
        <f>+C95+C116</f>
        <v>433381277</v>
      </c>
      <c r="D130" s="208">
        <f>+D95+D116</f>
        <v>78319301</v>
      </c>
      <c r="E130" s="137">
        <f>+E95+E116</f>
        <v>418700</v>
      </c>
      <c r="F130" s="137">
        <f>+F95+F116</f>
        <v>78738001</v>
      </c>
      <c r="G130" s="77">
        <f>+G95+G116</f>
        <v>512119278</v>
      </c>
    </row>
    <row r="131" spans="1:7" ht="12" customHeight="1" thickBot="1">
      <c r="A131" s="18" t="s">
        <v>8</v>
      </c>
      <c r="B131" s="50" t="s">
        <v>379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158</v>
      </c>
      <c r="B132" s="10" t="s">
        <v>324</v>
      </c>
      <c r="C132" s="138"/>
      <c r="D132" s="210"/>
      <c r="E132" s="138"/>
      <c r="F132" s="309">
        <f>D132+E132</f>
        <v>0</v>
      </c>
      <c r="G132" s="240">
        <f>C132+F132</f>
        <v>0</v>
      </c>
    </row>
    <row r="133" spans="1:7" ht="12" customHeight="1">
      <c r="A133" s="13" t="s">
        <v>159</v>
      </c>
      <c r="B133" s="10" t="s">
        <v>325</v>
      </c>
      <c r="C133" s="138"/>
      <c r="D133" s="210"/>
      <c r="E133" s="138"/>
      <c r="F133" s="309">
        <f>D133+E133</f>
        <v>0</v>
      </c>
      <c r="G133" s="240">
        <f>C133+F133</f>
        <v>0</v>
      </c>
    </row>
    <row r="134" spans="1:7" ht="12" customHeight="1" thickBot="1">
      <c r="A134" s="11" t="s">
        <v>160</v>
      </c>
      <c r="B134" s="10" t="s">
        <v>326</v>
      </c>
      <c r="C134" s="138"/>
      <c r="D134" s="210"/>
      <c r="E134" s="138"/>
      <c r="F134" s="309">
        <f>D134+E134</f>
        <v>0</v>
      </c>
      <c r="G134" s="240">
        <f>C134+F134</f>
        <v>0</v>
      </c>
    </row>
    <row r="135" spans="1:7" ht="12" customHeight="1" thickBot="1">
      <c r="A135" s="18" t="s">
        <v>9</v>
      </c>
      <c r="B135" s="50" t="s">
        <v>318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327</v>
      </c>
      <c r="C136" s="138"/>
      <c r="D136" s="210"/>
      <c r="E136" s="138"/>
      <c r="F136" s="309">
        <f aca="true" t="shared" si="12" ref="F136:F141">D136+E136</f>
        <v>0</v>
      </c>
      <c r="G136" s="240">
        <f aca="true" t="shared" si="13" ref="G136:G141">C136+F136</f>
        <v>0</v>
      </c>
    </row>
    <row r="137" spans="1:7" ht="12" customHeight="1">
      <c r="A137" s="13" t="s">
        <v>54</v>
      </c>
      <c r="B137" s="7" t="s">
        <v>319</v>
      </c>
      <c r="C137" s="138"/>
      <c r="D137" s="210"/>
      <c r="E137" s="138"/>
      <c r="F137" s="309">
        <f t="shared" si="12"/>
        <v>0</v>
      </c>
      <c r="G137" s="240">
        <f t="shared" si="13"/>
        <v>0</v>
      </c>
    </row>
    <row r="138" spans="1:7" ht="12" customHeight="1">
      <c r="A138" s="13" t="s">
        <v>55</v>
      </c>
      <c r="B138" s="7" t="s">
        <v>320</v>
      </c>
      <c r="C138" s="138"/>
      <c r="D138" s="210"/>
      <c r="E138" s="138"/>
      <c r="F138" s="309">
        <f t="shared" si="12"/>
        <v>0</v>
      </c>
      <c r="G138" s="240">
        <f t="shared" si="13"/>
        <v>0</v>
      </c>
    </row>
    <row r="139" spans="1:7" ht="12" customHeight="1">
      <c r="A139" s="13" t="s">
        <v>97</v>
      </c>
      <c r="B139" s="7" t="s">
        <v>321</v>
      </c>
      <c r="C139" s="138"/>
      <c r="D139" s="210"/>
      <c r="E139" s="138"/>
      <c r="F139" s="309">
        <f t="shared" si="12"/>
        <v>0</v>
      </c>
      <c r="G139" s="240">
        <f t="shared" si="13"/>
        <v>0</v>
      </c>
    </row>
    <row r="140" spans="1:7" ht="12" customHeight="1">
      <c r="A140" s="13" t="s">
        <v>98</v>
      </c>
      <c r="B140" s="7" t="s">
        <v>322</v>
      </c>
      <c r="C140" s="138"/>
      <c r="D140" s="210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>
      <c r="A141" s="11" t="s">
        <v>99</v>
      </c>
      <c r="B141" s="7" t="s">
        <v>323</v>
      </c>
      <c r="C141" s="138"/>
      <c r="D141" s="210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>
      <c r="A142" s="18" t="s">
        <v>10</v>
      </c>
      <c r="B142" s="50" t="s">
        <v>331</v>
      </c>
      <c r="C142" s="143">
        <f>+C143+C144+C145+C146</f>
        <v>6282357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6282357</v>
      </c>
    </row>
    <row r="143" spans="1:7" ht="12" customHeight="1">
      <c r="A143" s="13" t="s">
        <v>56</v>
      </c>
      <c r="B143" s="7" t="s">
        <v>261</v>
      </c>
      <c r="C143" s="138"/>
      <c r="D143" s="210"/>
      <c r="E143" s="138"/>
      <c r="F143" s="309">
        <f>D143+E143</f>
        <v>0</v>
      </c>
      <c r="G143" s="240">
        <f>C143+F143</f>
        <v>0</v>
      </c>
    </row>
    <row r="144" spans="1:7" ht="12" customHeight="1">
      <c r="A144" s="13" t="s">
        <v>57</v>
      </c>
      <c r="B144" s="7" t="s">
        <v>262</v>
      </c>
      <c r="C144" s="138">
        <v>6282357</v>
      </c>
      <c r="D144" s="210"/>
      <c r="E144" s="138"/>
      <c r="F144" s="309">
        <f>D144+E144</f>
        <v>0</v>
      </c>
      <c r="G144" s="240">
        <f>C144+F144</f>
        <v>6282357</v>
      </c>
    </row>
    <row r="145" spans="1:7" ht="12" customHeight="1">
      <c r="A145" s="13" t="s">
        <v>178</v>
      </c>
      <c r="B145" s="7" t="s">
        <v>332</v>
      </c>
      <c r="C145" s="138"/>
      <c r="D145" s="210"/>
      <c r="E145" s="138"/>
      <c r="F145" s="309">
        <f>D145+E145</f>
        <v>0</v>
      </c>
      <c r="G145" s="240">
        <f>C145+F145</f>
        <v>0</v>
      </c>
    </row>
    <row r="146" spans="1:7" ht="12" customHeight="1" thickBot="1">
      <c r="A146" s="11" t="s">
        <v>179</v>
      </c>
      <c r="B146" s="5" t="s">
        <v>281</v>
      </c>
      <c r="C146" s="138"/>
      <c r="D146" s="210"/>
      <c r="E146" s="138"/>
      <c r="F146" s="309">
        <f>D146+E146</f>
        <v>0</v>
      </c>
      <c r="G146" s="240">
        <f>C146+F146</f>
        <v>0</v>
      </c>
    </row>
    <row r="147" spans="1:7" ht="12" customHeight="1" thickBot="1">
      <c r="A147" s="18" t="s">
        <v>11</v>
      </c>
      <c r="B147" s="50" t="s">
        <v>333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328</v>
      </c>
      <c r="C148" s="138"/>
      <c r="D148" s="210"/>
      <c r="E148" s="138"/>
      <c r="F148" s="309">
        <f aca="true" t="shared" si="14" ref="F148:F154">D148+E148</f>
        <v>0</v>
      </c>
      <c r="G148" s="240">
        <f aca="true" t="shared" si="15" ref="G148:G153">C148+F148</f>
        <v>0</v>
      </c>
    </row>
    <row r="149" spans="1:7" ht="12" customHeight="1">
      <c r="A149" s="13" t="s">
        <v>59</v>
      </c>
      <c r="B149" s="7" t="s">
        <v>335</v>
      </c>
      <c r="C149" s="138"/>
      <c r="D149" s="210"/>
      <c r="E149" s="138"/>
      <c r="F149" s="309">
        <f t="shared" si="14"/>
        <v>0</v>
      </c>
      <c r="G149" s="240">
        <f t="shared" si="15"/>
        <v>0</v>
      </c>
    </row>
    <row r="150" spans="1:7" ht="12" customHeight="1">
      <c r="A150" s="13" t="s">
        <v>190</v>
      </c>
      <c r="B150" s="7" t="s">
        <v>330</v>
      </c>
      <c r="C150" s="138"/>
      <c r="D150" s="210"/>
      <c r="E150" s="138"/>
      <c r="F150" s="309">
        <f t="shared" si="14"/>
        <v>0</v>
      </c>
      <c r="G150" s="240">
        <f t="shared" si="15"/>
        <v>0</v>
      </c>
    </row>
    <row r="151" spans="1:7" ht="12" customHeight="1">
      <c r="A151" s="13" t="s">
        <v>191</v>
      </c>
      <c r="B151" s="7" t="s">
        <v>336</v>
      </c>
      <c r="C151" s="138"/>
      <c r="D151" s="210"/>
      <c r="E151" s="138"/>
      <c r="F151" s="309">
        <f t="shared" si="14"/>
        <v>0</v>
      </c>
      <c r="G151" s="240">
        <f t="shared" si="15"/>
        <v>0</v>
      </c>
    </row>
    <row r="152" spans="1:7" ht="12" customHeight="1" thickBot="1">
      <c r="A152" s="13" t="s">
        <v>334</v>
      </c>
      <c r="B152" s="7" t="s">
        <v>337</v>
      </c>
      <c r="C152" s="138"/>
      <c r="D152" s="210"/>
      <c r="E152" s="140"/>
      <c r="F152" s="310">
        <f t="shared" si="14"/>
        <v>0</v>
      </c>
      <c r="G152" s="241">
        <f t="shared" si="15"/>
        <v>0</v>
      </c>
    </row>
    <row r="153" spans="1:7" ht="12" customHeight="1" thickBot="1">
      <c r="A153" s="18" t="s">
        <v>12</v>
      </c>
      <c r="B153" s="50" t="s">
        <v>338</v>
      </c>
      <c r="C153" s="204"/>
      <c r="D153" s="214"/>
      <c r="E153" s="204"/>
      <c r="F153" s="203">
        <f t="shared" si="14"/>
        <v>0</v>
      </c>
      <c r="G153" s="277">
        <f t="shared" si="15"/>
        <v>0</v>
      </c>
    </row>
    <row r="154" spans="1:7" ht="12" customHeight="1" thickBot="1">
      <c r="A154" s="18" t="s">
        <v>13</v>
      </c>
      <c r="B154" s="50" t="s">
        <v>339</v>
      </c>
      <c r="C154" s="204"/>
      <c r="D154" s="214"/>
      <c r="E154" s="278"/>
      <c r="F154" s="312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341</v>
      </c>
      <c r="C155" s="205">
        <f>+C131+C135+C142+C147+C153+C154</f>
        <v>6282357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6282357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340</v>
      </c>
      <c r="C156" s="205">
        <f>+C130+C155</f>
        <v>439663634</v>
      </c>
      <c r="D156" s="215">
        <f>+D130+D155</f>
        <v>78319301</v>
      </c>
      <c r="E156" s="205">
        <f>+E130+E155</f>
        <v>418700</v>
      </c>
      <c r="F156" s="205">
        <f>+F130+F155</f>
        <v>78738001</v>
      </c>
      <c r="G156" s="199">
        <f>+G130+G155</f>
        <v>518401635</v>
      </c>
    </row>
    <row r="157" ht="7.5" customHeight="1"/>
    <row r="158" spans="1:7" ht="15.75">
      <c r="A158" s="356" t="s">
        <v>263</v>
      </c>
      <c r="B158" s="356"/>
      <c r="C158" s="356"/>
      <c r="D158" s="356"/>
      <c r="E158" s="356"/>
      <c r="F158" s="356"/>
      <c r="G158" s="356"/>
    </row>
    <row r="159" spans="1:7" ht="15" customHeight="1" thickBot="1">
      <c r="A159" s="347" t="s">
        <v>85</v>
      </c>
      <c r="B159" s="347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342</v>
      </c>
      <c r="C160" s="207"/>
      <c r="D160" s="137">
        <f>+D63-D130</f>
        <v>-14596767</v>
      </c>
      <c r="E160" s="137"/>
      <c r="F160" s="137"/>
      <c r="G160" s="77"/>
    </row>
    <row r="161" spans="1:7" ht="32.25" customHeight="1" thickBot="1">
      <c r="A161" s="18" t="s">
        <v>6</v>
      </c>
      <c r="B161" s="23" t="s">
        <v>348</v>
      </c>
      <c r="C161" s="137"/>
      <c r="D161" s="137">
        <f>+D87-D155</f>
        <v>14596767</v>
      </c>
      <c r="E161" s="137"/>
      <c r="F161" s="137"/>
      <c r="G161" s="77"/>
    </row>
  </sheetData>
  <sheetProtection/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scaleWithDoc="0" alignWithMargins="0">
    <oddHeader>&amp;C1.1. melléklet a ../2018.(XI.27.) önkormányzati rendelet-tervezethez
Berzence Nagyközség Önkormányzat
2018. ÉVI KÖLTSÉGVETÉSÉNEK ÖSSZEVONT MÓDOSÍTOTT MÉRLEGE</oddHeader>
  </headerFooter>
  <rowBreaks count="3" manualBreakCount="3">
    <brk id="67" max="6" man="1"/>
    <brk id="89" max="4" man="1"/>
    <brk id="1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view="pageLayout" zoomScaleNormal="130" zoomScaleSheetLayoutView="100" workbookViewId="0" topLeftCell="A4">
      <selection activeCell="K13" sqref="K13"/>
    </sheetView>
  </sheetViews>
  <sheetFormatPr defaultColWidth="9.00390625" defaultRowHeight="12.75"/>
  <cols>
    <col min="1" max="1" width="3.625" style="34" customWidth="1"/>
    <col min="2" max="2" width="28.125" style="58" customWidth="1"/>
    <col min="3" max="4" width="12.625" style="34" customWidth="1"/>
    <col min="5" max="5" width="12.125" style="34" customWidth="1"/>
    <col min="6" max="6" width="14.50390625" style="34" customWidth="1"/>
    <col min="7" max="7" width="34.875" style="34" customWidth="1"/>
    <col min="8" max="9" width="13.375" style="34" customWidth="1"/>
    <col min="10" max="10" width="13.00390625" style="34" customWidth="1"/>
    <col min="11" max="11" width="15.50390625" style="34" customWidth="1"/>
    <col min="12" max="12" width="4.875" style="34" customWidth="1"/>
    <col min="13" max="16384" width="9.375" style="34" customWidth="1"/>
  </cols>
  <sheetData>
    <row r="1" spans="2:12" ht="39.75" customHeight="1">
      <c r="B1" s="90" t="s">
        <v>89</v>
      </c>
      <c r="C1" s="91"/>
      <c r="D1" s="91"/>
      <c r="E1" s="91"/>
      <c r="F1" s="91"/>
      <c r="G1" s="91"/>
      <c r="H1" s="91"/>
      <c r="I1" s="91"/>
      <c r="J1" s="91"/>
      <c r="K1" s="91"/>
      <c r="L1" s="361"/>
    </row>
    <row r="2" spans="8:12" ht="14.25" thickBot="1">
      <c r="H2" s="92"/>
      <c r="I2" s="92"/>
      <c r="J2" s="92"/>
      <c r="K2" s="92"/>
      <c r="L2" s="361"/>
    </row>
    <row r="3" spans="1:12" ht="18" customHeight="1" thickBot="1">
      <c r="A3" s="359" t="s">
        <v>48</v>
      </c>
      <c r="B3" s="93" t="s">
        <v>37</v>
      </c>
      <c r="C3" s="94"/>
      <c r="D3" s="216"/>
      <c r="E3" s="216"/>
      <c r="F3" s="216"/>
      <c r="G3" s="93" t="s">
        <v>38</v>
      </c>
      <c r="H3" s="95"/>
      <c r="I3" s="219"/>
      <c r="J3" s="219"/>
      <c r="K3" s="220"/>
      <c r="L3" s="361"/>
    </row>
    <row r="4" spans="1:15" s="96" customFormat="1" ht="42.75" customHeight="1" thickBot="1">
      <c r="A4" s="360"/>
      <c r="B4" s="59" t="s">
        <v>41</v>
      </c>
      <c r="C4" s="332" t="str">
        <f>+CONCATENATE('1.1.sz.mell.'!C3," eredeti előirányzat")</f>
        <v>2018. évi eredeti előirányzat</v>
      </c>
      <c r="D4" s="345" t="s">
        <v>484</v>
      </c>
      <c r="E4" s="333" t="s">
        <v>504</v>
      </c>
      <c r="F4" s="333" t="s">
        <v>505</v>
      </c>
      <c r="G4" s="334" t="s">
        <v>41</v>
      </c>
      <c r="H4" s="332" t="str">
        <f>+C4</f>
        <v>2018. évi eredeti előirányzat</v>
      </c>
      <c r="I4" s="332" t="s">
        <v>484</v>
      </c>
      <c r="J4" s="335" t="str">
        <f>+E4</f>
        <v>3.sz módosítás </v>
      </c>
      <c r="K4" s="344" t="s">
        <v>506</v>
      </c>
      <c r="L4" s="361"/>
      <c r="O4" s="34"/>
    </row>
    <row r="5" spans="1:15" s="100" customFormat="1" ht="12" customHeight="1" thickBot="1">
      <c r="A5" s="97" t="s">
        <v>353</v>
      </c>
      <c r="B5" s="98" t="s">
        <v>354</v>
      </c>
      <c r="C5" s="99" t="s">
        <v>355</v>
      </c>
      <c r="D5" s="217"/>
      <c r="E5" s="217" t="s">
        <v>357</v>
      </c>
      <c r="F5" s="217" t="s">
        <v>433</v>
      </c>
      <c r="G5" s="98" t="s">
        <v>380</v>
      </c>
      <c r="H5" s="99" t="s">
        <v>359</v>
      </c>
      <c r="I5" s="99"/>
      <c r="J5" s="99" t="s">
        <v>360</v>
      </c>
      <c r="K5" s="258" t="s">
        <v>434</v>
      </c>
      <c r="L5" s="361"/>
      <c r="O5" s="96"/>
    </row>
    <row r="6" spans="1:15" ht="12.75" customHeight="1">
      <c r="A6" s="101" t="s">
        <v>5</v>
      </c>
      <c r="B6" s="102" t="s">
        <v>264</v>
      </c>
      <c r="C6" s="84">
        <v>179622278</v>
      </c>
      <c r="D6" s="84">
        <v>-733262</v>
      </c>
      <c r="E6" s="84">
        <v>-1221800</v>
      </c>
      <c r="F6" s="246">
        <v>177667216</v>
      </c>
      <c r="G6" s="102" t="s">
        <v>42</v>
      </c>
      <c r="H6" s="84">
        <v>156095229</v>
      </c>
      <c r="I6" s="84">
        <v>23624946</v>
      </c>
      <c r="J6" s="84">
        <v>-8000000</v>
      </c>
      <c r="K6" s="250">
        <v>171720175</v>
      </c>
      <c r="L6" s="361"/>
      <c r="O6" s="100"/>
    </row>
    <row r="7" spans="1:12" ht="12.75" customHeight="1">
      <c r="A7" s="103" t="s">
        <v>6</v>
      </c>
      <c r="B7" s="104" t="s">
        <v>265</v>
      </c>
      <c r="C7" s="85">
        <v>75333352</v>
      </c>
      <c r="D7" s="85">
        <v>56293156</v>
      </c>
      <c r="E7" s="85">
        <v>-4149858</v>
      </c>
      <c r="F7" s="246">
        <v>127476650</v>
      </c>
      <c r="G7" s="104" t="s">
        <v>105</v>
      </c>
      <c r="H7" s="85">
        <v>28174597</v>
      </c>
      <c r="I7" s="85">
        <v>6785162</v>
      </c>
      <c r="J7" s="85">
        <v>-1072500</v>
      </c>
      <c r="K7" s="250">
        <v>33887259</v>
      </c>
      <c r="L7" s="361"/>
    </row>
    <row r="8" spans="1:12" ht="12.75" customHeight="1">
      <c r="A8" s="103" t="s">
        <v>7</v>
      </c>
      <c r="B8" s="104" t="s">
        <v>286</v>
      </c>
      <c r="C8" s="85">
        <v>44728760</v>
      </c>
      <c r="D8" s="85">
        <v>55212028</v>
      </c>
      <c r="E8" s="85">
        <v>-2258358</v>
      </c>
      <c r="F8" s="246">
        <v>97682430</v>
      </c>
      <c r="G8" s="104" t="s">
        <v>129</v>
      </c>
      <c r="H8" s="85">
        <v>110633730</v>
      </c>
      <c r="I8" s="85">
        <v>46347407</v>
      </c>
      <c r="J8" s="85">
        <v>1322742</v>
      </c>
      <c r="K8" s="250">
        <v>158303879</v>
      </c>
      <c r="L8" s="361"/>
    </row>
    <row r="9" spans="1:12" ht="12.75" customHeight="1">
      <c r="A9" s="103" t="s">
        <v>8</v>
      </c>
      <c r="B9" s="104" t="s">
        <v>96</v>
      </c>
      <c r="C9" s="85">
        <v>49454230</v>
      </c>
      <c r="D9" s="85">
        <v>600000</v>
      </c>
      <c r="E9" s="85">
        <v>1500000</v>
      </c>
      <c r="F9" s="246">
        <v>51554230</v>
      </c>
      <c r="G9" s="104" t="s">
        <v>106</v>
      </c>
      <c r="H9" s="85">
        <v>21232250</v>
      </c>
      <c r="I9" s="85">
        <v>1695950</v>
      </c>
      <c r="J9" s="85">
        <v>5910100</v>
      </c>
      <c r="K9" s="250">
        <v>28838300</v>
      </c>
      <c r="L9" s="361"/>
    </row>
    <row r="10" spans="1:12" ht="12.75" customHeight="1">
      <c r="A10" s="103" t="s">
        <v>9</v>
      </c>
      <c r="B10" s="105" t="s">
        <v>292</v>
      </c>
      <c r="C10" s="85">
        <v>25693810</v>
      </c>
      <c r="D10" s="85">
        <v>2209200</v>
      </c>
      <c r="E10" s="85">
        <v>2032000</v>
      </c>
      <c r="F10" s="246">
        <v>29935010</v>
      </c>
      <c r="G10" s="104" t="s">
        <v>107</v>
      </c>
      <c r="H10" s="85">
        <v>15280955</v>
      </c>
      <c r="I10" s="85">
        <v>2061525</v>
      </c>
      <c r="J10" s="85"/>
      <c r="K10" s="250">
        <v>17342480</v>
      </c>
      <c r="L10" s="361"/>
    </row>
    <row r="11" spans="1:12" ht="12.75" customHeight="1">
      <c r="A11" s="103" t="s">
        <v>10</v>
      </c>
      <c r="B11" s="104" t="s">
        <v>266</v>
      </c>
      <c r="C11" s="86"/>
      <c r="D11" s="86">
        <v>250000</v>
      </c>
      <c r="E11" s="86"/>
      <c r="F11" s="246">
        <v>250000</v>
      </c>
      <c r="G11" s="104" t="s">
        <v>35</v>
      </c>
      <c r="H11" s="85">
        <v>9600000</v>
      </c>
      <c r="I11" s="85">
        <v>-7622419</v>
      </c>
      <c r="J11" s="85"/>
      <c r="K11" s="250">
        <v>1977581</v>
      </c>
      <c r="L11" s="361"/>
    </row>
    <row r="12" spans="1:12" ht="12.75" customHeight="1">
      <c r="A12" s="103" t="s">
        <v>11</v>
      </c>
      <c r="B12" s="104" t="s">
        <v>349</v>
      </c>
      <c r="C12" s="85"/>
      <c r="D12" s="85"/>
      <c r="E12" s="85"/>
      <c r="F12" s="246">
        <f>C12+E12</f>
        <v>0</v>
      </c>
      <c r="G12" s="30"/>
      <c r="H12" s="85"/>
      <c r="I12" s="85"/>
      <c r="J12" s="85"/>
      <c r="K12" s="250">
        <f aca="true" t="shared" si="0" ref="K12:K17">H12+J12</f>
        <v>0</v>
      </c>
      <c r="L12" s="361"/>
    </row>
    <row r="13" spans="1:12" ht="12.75" customHeight="1">
      <c r="A13" s="103" t="s">
        <v>12</v>
      </c>
      <c r="B13" s="30"/>
      <c r="C13" s="85"/>
      <c r="D13" s="85"/>
      <c r="E13" s="85"/>
      <c r="F13" s="246">
        <f>C13+E13</f>
        <v>0</v>
      </c>
      <c r="G13" s="30"/>
      <c r="H13" s="85"/>
      <c r="I13" s="85"/>
      <c r="J13" s="85"/>
      <c r="K13" s="250">
        <f t="shared" si="0"/>
        <v>0</v>
      </c>
      <c r="L13" s="361"/>
    </row>
    <row r="14" spans="1:12" ht="12.75" customHeight="1">
      <c r="A14" s="103" t="s">
        <v>13</v>
      </c>
      <c r="B14" s="162"/>
      <c r="C14" s="86"/>
      <c r="D14" s="86"/>
      <c r="E14" s="86"/>
      <c r="F14" s="246">
        <f>C14+E14</f>
        <v>0</v>
      </c>
      <c r="G14" s="30"/>
      <c r="H14" s="85"/>
      <c r="I14" s="85"/>
      <c r="J14" s="85"/>
      <c r="K14" s="250">
        <f t="shared" si="0"/>
        <v>0</v>
      </c>
      <c r="L14" s="361"/>
    </row>
    <row r="15" spans="1:12" ht="12.75" customHeight="1">
      <c r="A15" s="103" t="s">
        <v>14</v>
      </c>
      <c r="B15" s="30"/>
      <c r="C15" s="85"/>
      <c r="D15" s="85"/>
      <c r="E15" s="85"/>
      <c r="F15" s="246">
        <f>C15+E15</f>
        <v>0</v>
      </c>
      <c r="G15" s="30"/>
      <c r="H15" s="85"/>
      <c r="I15" s="85"/>
      <c r="J15" s="85"/>
      <c r="K15" s="250">
        <f t="shared" si="0"/>
        <v>0</v>
      </c>
      <c r="L15" s="361"/>
    </row>
    <row r="16" spans="1:12" ht="12.75" customHeight="1">
      <c r="A16" s="103" t="s">
        <v>15</v>
      </c>
      <c r="B16" s="30"/>
      <c r="C16" s="85"/>
      <c r="D16" s="85"/>
      <c r="E16" s="85"/>
      <c r="F16" s="246">
        <f>C16+E16</f>
        <v>0</v>
      </c>
      <c r="G16" s="30"/>
      <c r="H16" s="85"/>
      <c r="I16" s="85"/>
      <c r="J16" s="85"/>
      <c r="K16" s="250">
        <f t="shared" si="0"/>
        <v>0</v>
      </c>
      <c r="L16" s="361"/>
    </row>
    <row r="17" spans="1:12" ht="12.75" customHeight="1" thickBot="1">
      <c r="A17" s="103" t="s">
        <v>16</v>
      </c>
      <c r="B17" s="36"/>
      <c r="C17" s="87"/>
      <c r="D17" s="87"/>
      <c r="E17" s="87"/>
      <c r="F17" s="247"/>
      <c r="G17" s="30"/>
      <c r="H17" s="87"/>
      <c r="I17" s="87"/>
      <c r="J17" s="87"/>
      <c r="K17" s="250">
        <f t="shared" si="0"/>
        <v>0</v>
      </c>
      <c r="L17" s="361"/>
    </row>
    <row r="18" spans="1:12" ht="21.75" customHeight="1" thickBot="1">
      <c r="A18" s="106" t="s">
        <v>17</v>
      </c>
      <c r="B18" s="51" t="s">
        <v>350</v>
      </c>
      <c r="C18" s="88">
        <v>330103670</v>
      </c>
      <c r="D18" s="88">
        <v>58619094</v>
      </c>
      <c r="E18" s="88">
        <v>-1839658</v>
      </c>
      <c r="F18" s="88">
        <v>386883106</v>
      </c>
      <c r="G18" s="51" t="s">
        <v>272</v>
      </c>
      <c r="H18" s="88">
        <f>SUM(H6:H17)</f>
        <v>341016761</v>
      </c>
      <c r="I18" s="88">
        <f>SUM(I6:I17)</f>
        <v>72892571</v>
      </c>
      <c r="J18" s="88">
        <f>SUM(J6:J17)</f>
        <v>-1839658</v>
      </c>
      <c r="K18" s="122">
        <f>SUM(K6:K17)</f>
        <v>412069674</v>
      </c>
      <c r="L18" s="361"/>
    </row>
    <row r="19" spans="1:12" ht="12.75" customHeight="1">
      <c r="A19" s="107" t="s">
        <v>18</v>
      </c>
      <c r="B19" s="108" t="s">
        <v>269</v>
      </c>
      <c r="C19" s="194">
        <f>+C20+C21+C22+C23</f>
        <v>88337964</v>
      </c>
      <c r="D19" s="249">
        <v>14596767</v>
      </c>
      <c r="E19" s="194"/>
      <c r="F19" s="249">
        <v>102934731</v>
      </c>
      <c r="G19" s="109" t="s">
        <v>113</v>
      </c>
      <c r="H19" s="89"/>
      <c r="I19" s="89"/>
      <c r="J19" s="89"/>
      <c r="K19" s="251">
        <f aca="true" t="shared" si="1" ref="K19:K28">H19+J19</f>
        <v>0</v>
      </c>
      <c r="L19" s="361"/>
    </row>
    <row r="20" spans="1:12" ht="12.75" customHeight="1">
      <c r="A20" s="110" t="s">
        <v>19</v>
      </c>
      <c r="B20" s="109" t="s">
        <v>122</v>
      </c>
      <c r="C20" s="42">
        <v>88337964</v>
      </c>
      <c r="D20" s="42">
        <v>14596767</v>
      </c>
      <c r="E20" s="42"/>
      <c r="F20" s="248">
        <v>102934731</v>
      </c>
      <c r="G20" s="109" t="s">
        <v>271</v>
      </c>
      <c r="H20" s="42"/>
      <c r="I20" s="42"/>
      <c r="J20" s="42"/>
      <c r="K20" s="252">
        <f t="shared" si="1"/>
        <v>0</v>
      </c>
      <c r="L20" s="361"/>
    </row>
    <row r="21" spans="1:12" ht="12.75" customHeight="1">
      <c r="A21" s="110" t="s">
        <v>20</v>
      </c>
      <c r="B21" s="109" t="s">
        <v>123</v>
      </c>
      <c r="C21" s="42"/>
      <c r="D21" s="42"/>
      <c r="E21" s="42"/>
      <c r="F21" s="248">
        <f>C21+E21</f>
        <v>0</v>
      </c>
      <c r="G21" s="109" t="s">
        <v>87</v>
      </c>
      <c r="H21" s="42"/>
      <c r="I21" s="42"/>
      <c r="J21" s="42"/>
      <c r="K21" s="252">
        <f t="shared" si="1"/>
        <v>0</v>
      </c>
      <c r="L21" s="361"/>
    </row>
    <row r="22" spans="1:12" ht="12.75" customHeight="1">
      <c r="A22" s="110" t="s">
        <v>21</v>
      </c>
      <c r="B22" s="109" t="s">
        <v>127</v>
      </c>
      <c r="C22" s="42"/>
      <c r="D22" s="42"/>
      <c r="E22" s="42"/>
      <c r="F22" s="248">
        <f>C22+E22</f>
        <v>0</v>
      </c>
      <c r="G22" s="109" t="s">
        <v>88</v>
      </c>
      <c r="H22" s="42"/>
      <c r="I22" s="42"/>
      <c r="J22" s="42"/>
      <c r="K22" s="252">
        <f t="shared" si="1"/>
        <v>0</v>
      </c>
      <c r="L22" s="361"/>
    </row>
    <row r="23" spans="1:12" ht="12.75" customHeight="1">
      <c r="A23" s="110" t="s">
        <v>22</v>
      </c>
      <c r="B23" s="109" t="s">
        <v>128</v>
      </c>
      <c r="C23" s="42"/>
      <c r="D23" s="42"/>
      <c r="E23" s="42"/>
      <c r="F23" s="248">
        <f>C23+E23</f>
        <v>0</v>
      </c>
      <c r="G23" s="108" t="s">
        <v>453</v>
      </c>
      <c r="H23" s="42">
        <v>6282357</v>
      </c>
      <c r="I23" s="42"/>
      <c r="J23" s="42"/>
      <c r="K23" s="252">
        <f t="shared" si="1"/>
        <v>6282357</v>
      </c>
      <c r="L23" s="361"/>
    </row>
    <row r="24" spans="1:12" ht="12.75" customHeight="1">
      <c r="A24" s="110" t="s">
        <v>23</v>
      </c>
      <c r="B24" s="109" t="s">
        <v>270</v>
      </c>
      <c r="C24" s="111">
        <f>+C25+C26</f>
        <v>0</v>
      </c>
      <c r="D24" s="111"/>
      <c r="E24" s="111">
        <f>+E25+E26</f>
        <v>0</v>
      </c>
      <c r="F24" s="111">
        <f>+F25+F26</f>
        <v>0</v>
      </c>
      <c r="G24" s="109" t="s">
        <v>114</v>
      </c>
      <c r="H24" s="42"/>
      <c r="I24" s="42"/>
      <c r="J24" s="42"/>
      <c r="K24" s="252">
        <f t="shared" si="1"/>
        <v>0</v>
      </c>
      <c r="L24" s="361"/>
    </row>
    <row r="25" spans="1:12" ht="12.75" customHeight="1">
      <c r="A25" s="107" t="s">
        <v>24</v>
      </c>
      <c r="B25" s="108" t="s">
        <v>267</v>
      </c>
      <c r="C25" s="89"/>
      <c r="D25" s="89"/>
      <c r="E25" s="89"/>
      <c r="F25" s="249">
        <f>C25+E25</f>
        <v>0</v>
      </c>
      <c r="G25" s="102" t="s">
        <v>332</v>
      </c>
      <c r="H25" s="89"/>
      <c r="I25" s="89"/>
      <c r="J25" s="89"/>
      <c r="K25" s="251">
        <f t="shared" si="1"/>
        <v>0</v>
      </c>
      <c r="L25" s="361"/>
    </row>
    <row r="26" spans="1:12" ht="12.75" customHeight="1">
      <c r="A26" s="110" t="s">
        <v>25</v>
      </c>
      <c r="B26" s="109" t="s">
        <v>268</v>
      </c>
      <c r="C26" s="42"/>
      <c r="D26" s="42"/>
      <c r="E26" s="42"/>
      <c r="F26" s="248">
        <f>C26+E26</f>
        <v>0</v>
      </c>
      <c r="G26" s="104" t="s">
        <v>338</v>
      </c>
      <c r="H26" s="42"/>
      <c r="I26" s="42"/>
      <c r="J26" s="42"/>
      <c r="K26" s="252">
        <f t="shared" si="1"/>
        <v>0</v>
      </c>
      <c r="L26" s="361"/>
    </row>
    <row r="27" spans="1:12" ht="12.75" customHeight="1">
      <c r="A27" s="103" t="s">
        <v>26</v>
      </c>
      <c r="B27" s="109" t="s">
        <v>431</v>
      </c>
      <c r="C27" s="42"/>
      <c r="D27" s="42"/>
      <c r="E27" s="42"/>
      <c r="F27" s="248">
        <f>C27+E27</f>
        <v>0</v>
      </c>
      <c r="G27" s="104" t="s">
        <v>339</v>
      </c>
      <c r="H27" s="42"/>
      <c r="I27" s="42"/>
      <c r="J27" s="42"/>
      <c r="K27" s="252">
        <f t="shared" si="1"/>
        <v>0</v>
      </c>
      <c r="L27" s="361"/>
    </row>
    <row r="28" spans="1:12" ht="12.75" customHeight="1" thickBot="1">
      <c r="A28" s="133" t="s">
        <v>27</v>
      </c>
      <c r="B28" s="108" t="s">
        <v>225</v>
      </c>
      <c r="C28" s="89"/>
      <c r="D28" s="89"/>
      <c r="E28" s="89"/>
      <c r="F28" s="249">
        <f>C28+E28</f>
        <v>0</v>
      </c>
      <c r="G28" s="164"/>
      <c r="H28" s="89"/>
      <c r="I28" s="89"/>
      <c r="J28" s="89"/>
      <c r="K28" s="251">
        <f t="shared" si="1"/>
        <v>0</v>
      </c>
      <c r="L28" s="361"/>
    </row>
    <row r="29" spans="1:12" ht="24" customHeight="1" thickBot="1">
      <c r="A29" s="106" t="s">
        <v>28</v>
      </c>
      <c r="B29" s="51" t="s">
        <v>351</v>
      </c>
      <c r="C29" s="88">
        <f>+C19+C24+C27+C28</f>
        <v>88337964</v>
      </c>
      <c r="D29" s="88">
        <v>14596767</v>
      </c>
      <c r="E29" s="88">
        <f>+E19+E24+E27+E28</f>
        <v>0</v>
      </c>
      <c r="F29" s="218">
        <f>+F19+F24+F27+F28</f>
        <v>102934731</v>
      </c>
      <c r="G29" s="51" t="s">
        <v>352</v>
      </c>
      <c r="H29" s="88">
        <f>SUM(H19:H28)</f>
        <v>6282357</v>
      </c>
      <c r="I29" s="88"/>
      <c r="J29" s="88">
        <f>SUM(J19:J28)</f>
        <v>0</v>
      </c>
      <c r="K29" s="122">
        <f>SUM(K19:K28)</f>
        <v>6282357</v>
      </c>
      <c r="L29" s="361"/>
    </row>
    <row r="30" spans="1:12" ht="13.5" customHeight="1" thickBot="1">
      <c r="A30" s="106" t="s">
        <v>29</v>
      </c>
      <c r="B30" s="112" t="s">
        <v>507</v>
      </c>
      <c r="C30" s="259">
        <v>418441634</v>
      </c>
      <c r="D30" s="259">
        <v>73215861</v>
      </c>
      <c r="E30" s="259">
        <v>-1839658</v>
      </c>
      <c r="F30" s="260">
        <v>489817837</v>
      </c>
      <c r="G30" s="112" t="s">
        <v>508</v>
      </c>
      <c r="H30" s="259">
        <f>+H18+H29</f>
        <v>347299118</v>
      </c>
      <c r="I30" s="259">
        <v>68939260</v>
      </c>
      <c r="J30" s="259">
        <f>+J18+J29</f>
        <v>-1839658</v>
      </c>
      <c r="K30" s="260">
        <f>+K18+K29</f>
        <v>418352031</v>
      </c>
      <c r="L30" s="361"/>
    </row>
    <row r="31" spans="1:12" ht="13.5" customHeight="1" thickBot="1">
      <c r="A31" s="106" t="s">
        <v>30</v>
      </c>
      <c r="B31" s="112"/>
      <c r="C31" s="259"/>
      <c r="D31" s="259"/>
      <c r="E31" s="259"/>
      <c r="F31" s="260"/>
      <c r="G31" s="112"/>
      <c r="H31" s="259"/>
      <c r="I31" s="259"/>
      <c r="J31" s="259"/>
      <c r="K31" s="260" t="str">
        <f>IF(F18-K18&gt;0,F18-K18,"-")</f>
        <v>-</v>
      </c>
      <c r="L31" s="361"/>
    </row>
    <row r="32" spans="1:12" ht="13.5" customHeight="1" thickBot="1">
      <c r="A32" s="106" t="s">
        <v>31</v>
      </c>
      <c r="B32" s="112"/>
      <c r="C32" s="259"/>
      <c r="D32" s="259"/>
      <c r="E32" s="259"/>
      <c r="F32" s="259"/>
      <c r="G32" s="112"/>
      <c r="H32" s="259"/>
      <c r="I32" s="259"/>
      <c r="J32" s="259"/>
      <c r="K32" s="261"/>
      <c r="L32" s="361"/>
    </row>
    <row r="33" spans="2:7" ht="18.75">
      <c r="B33" s="362"/>
      <c r="C33" s="362"/>
      <c r="D33" s="362"/>
      <c r="E33" s="362"/>
      <c r="F33" s="362"/>
      <c r="G33" s="362"/>
    </row>
  </sheetData>
  <sheetProtection/>
  <mergeCells count="3">
    <mergeCell ref="A3:A4"/>
    <mergeCell ref="L1:L32"/>
    <mergeCell ref="B33:G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>&amp;R&amp;"Times New Roman CE,Félkövér dőlt"&amp;11 2.1. melléklet a .../2018.(XI.27.) önkormányzati rendelet-tervezethez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15" workbookViewId="0" topLeftCell="A1">
      <selection activeCell="F12" sqref="F12"/>
    </sheetView>
  </sheetViews>
  <sheetFormatPr defaultColWidth="9.00390625" defaultRowHeight="12.75"/>
  <cols>
    <col min="1" max="1" width="5.625" style="34" customWidth="1"/>
    <col min="2" max="2" width="45.875" style="58" customWidth="1"/>
    <col min="3" max="3" width="11.50390625" style="34" customWidth="1"/>
    <col min="4" max="4" width="11.375" style="34" customWidth="1"/>
    <col min="5" max="5" width="10.50390625" style="34" customWidth="1"/>
    <col min="6" max="6" width="12.50390625" style="34" customWidth="1"/>
    <col min="7" max="7" width="44.50390625" style="34" customWidth="1"/>
    <col min="8" max="8" width="13.50390625" style="34" customWidth="1"/>
    <col min="9" max="9" width="13.00390625" style="34" customWidth="1"/>
    <col min="10" max="10" width="10.625" style="34" customWidth="1"/>
    <col min="11" max="11" width="15.50390625" style="34" customWidth="1"/>
    <col min="12" max="12" width="4.875" style="34" customWidth="1"/>
    <col min="13" max="16384" width="9.375" style="34" customWidth="1"/>
  </cols>
  <sheetData>
    <row r="1" spans="2:12" ht="31.5">
      <c r="B1" s="90" t="s">
        <v>90</v>
      </c>
      <c r="C1" s="91"/>
      <c r="D1" s="91"/>
      <c r="E1" s="91"/>
      <c r="F1" s="91"/>
      <c r="G1" s="91"/>
      <c r="H1" s="91"/>
      <c r="I1" s="91"/>
      <c r="J1" s="91"/>
      <c r="K1" s="91"/>
      <c r="L1" s="361"/>
    </row>
    <row r="2" spans="8:12" ht="14.25" thickBot="1">
      <c r="H2" s="92"/>
      <c r="I2" s="92"/>
      <c r="J2" s="92"/>
      <c r="K2" s="92">
        <f>'2.1.sz.mell  '!K2</f>
        <v>0</v>
      </c>
      <c r="L2" s="361"/>
    </row>
    <row r="3" spans="1:12" ht="13.5" customHeight="1" thickBot="1">
      <c r="A3" s="359" t="s">
        <v>48</v>
      </c>
      <c r="B3" s="93" t="s">
        <v>37</v>
      </c>
      <c r="C3" s="94"/>
      <c r="D3" s="216"/>
      <c r="E3" s="216"/>
      <c r="F3" s="216"/>
      <c r="G3" s="93" t="s">
        <v>38</v>
      </c>
      <c r="H3" s="95"/>
      <c r="I3" s="219"/>
      <c r="J3" s="219"/>
      <c r="K3" s="220"/>
      <c r="L3" s="361"/>
    </row>
    <row r="4" spans="1:12" s="96" customFormat="1" ht="36.75" customHeight="1" thickBot="1">
      <c r="A4" s="360"/>
      <c r="B4" s="59" t="s">
        <v>41</v>
      </c>
      <c r="C4" s="332" t="str">
        <f>+CONCATENATE('1.1.sz.mell.'!C3," eredeti előirányzat")</f>
        <v>2018. évi eredeti előirányzat</v>
      </c>
      <c r="D4" s="345" t="s">
        <v>484</v>
      </c>
      <c r="E4" s="333" t="s">
        <v>500</v>
      </c>
      <c r="F4" s="333" t="s">
        <v>501</v>
      </c>
      <c r="G4" s="334" t="s">
        <v>41</v>
      </c>
      <c r="H4" s="332" t="str">
        <f>+C4</f>
        <v>2018. évi eredeti előirányzat</v>
      </c>
      <c r="I4" s="332" t="s">
        <v>485</v>
      </c>
      <c r="J4" s="346" t="s">
        <v>502</v>
      </c>
      <c r="K4" s="344" t="s">
        <v>503</v>
      </c>
      <c r="L4" s="361"/>
    </row>
    <row r="5" spans="1:12" s="96" customFormat="1" ht="13.5" thickBot="1">
      <c r="A5" s="97" t="s">
        <v>353</v>
      </c>
      <c r="B5" s="98" t="s">
        <v>354</v>
      </c>
      <c r="C5" s="99" t="s">
        <v>355</v>
      </c>
      <c r="D5" s="217"/>
      <c r="E5" s="217" t="s">
        <v>357</v>
      </c>
      <c r="F5" s="217" t="s">
        <v>433</v>
      </c>
      <c r="G5" s="98" t="s">
        <v>380</v>
      </c>
      <c r="H5" s="99" t="s">
        <v>359</v>
      </c>
      <c r="I5" s="99"/>
      <c r="J5" s="99" t="s">
        <v>360</v>
      </c>
      <c r="K5" s="258" t="s">
        <v>434</v>
      </c>
      <c r="L5" s="361"/>
    </row>
    <row r="6" spans="1:12" ht="12.75" customHeight="1">
      <c r="A6" s="101" t="s">
        <v>5</v>
      </c>
      <c r="B6" s="102" t="s">
        <v>273</v>
      </c>
      <c r="C6" s="84">
        <v>15000000</v>
      </c>
      <c r="D6" s="84"/>
      <c r="E6" s="84"/>
      <c r="F6" s="246">
        <f aca="true" t="shared" si="0" ref="F6:F16">C6+E6</f>
        <v>15000000</v>
      </c>
      <c r="G6" s="102" t="s">
        <v>124</v>
      </c>
      <c r="H6" s="84">
        <v>7722000</v>
      </c>
      <c r="I6" s="84">
        <v>5426730</v>
      </c>
      <c r="J6" s="223">
        <v>2258358</v>
      </c>
      <c r="K6" s="253">
        <v>15407088</v>
      </c>
      <c r="L6" s="361"/>
    </row>
    <row r="7" spans="1:12" ht="12.75">
      <c r="A7" s="103" t="s">
        <v>6</v>
      </c>
      <c r="B7" s="104" t="s">
        <v>274</v>
      </c>
      <c r="C7" s="85"/>
      <c r="D7" s="85"/>
      <c r="E7" s="85"/>
      <c r="F7" s="246">
        <f t="shared" si="0"/>
        <v>0</v>
      </c>
      <c r="G7" s="104" t="s">
        <v>279</v>
      </c>
      <c r="H7" s="85">
        <v>6222000</v>
      </c>
      <c r="I7" s="85">
        <v>5103440</v>
      </c>
      <c r="J7" s="85"/>
      <c r="K7" s="254">
        <v>11325440</v>
      </c>
      <c r="L7" s="361"/>
    </row>
    <row r="8" spans="1:12" ht="12.75" customHeight="1">
      <c r="A8" s="103" t="s">
        <v>7</v>
      </c>
      <c r="B8" s="104" t="s">
        <v>2</v>
      </c>
      <c r="C8" s="85"/>
      <c r="D8" s="85"/>
      <c r="E8" s="85"/>
      <c r="F8" s="246">
        <f t="shared" si="0"/>
        <v>0</v>
      </c>
      <c r="G8" s="104" t="s">
        <v>109</v>
      </c>
      <c r="H8" s="85">
        <v>84642516</v>
      </c>
      <c r="I8" s="85"/>
      <c r="J8" s="85"/>
      <c r="K8" s="254">
        <f aca="true" t="shared" si="1" ref="K8:K29">H8+J8</f>
        <v>84642516</v>
      </c>
      <c r="L8" s="361"/>
    </row>
    <row r="9" spans="1:12" ht="12.75" customHeight="1">
      <c r="A9" s="103" t="s">
        <v>8</v>
      </c>
      <c r="B9" s="104" t="s">
        <v>275</v>
      </c>
      <c r="C9" s="85"/>
      <c r="D9" s="85"/>
      <c r="E9" s="85"/>
      <c r="F9" s="246">
        <f t="shared" si="0"/>
        <v>0</v>
      </c>
      <c r="G9" s="104" t="s">
        <v>280</v>
      </c>
      <c r="H9" s="85">
        <v>60800000</v>
      </c>
      <c r="I9" s="85"/>
      <c r="J9" s="85"/>
      <c r="K9" s="254">
        <f t="shared" si="1"/>
        <v>60800000</v>
      </c>
      <c r="L9" s="361"/>
    </row>
    <row r="10" spans="1:12" ht="12.75" customHeight="1">
      <c r="A10" s="103" t="s">
        <v>9</v>
      </c>
      <c r="B10" s="104" t="s">
        <v>276</v>
      </c>
      <c r="C10" s="85"/>
      <c r="D10" s="85"/>
      <c r="E10" s="85"/>
      <c r="F10" s="246">
        <f t="shared" si="0"/>
        <v>0</v>
      </c>
      <c r="G10" s="104" t="s">
        <v>126</v>
      </c>
      <c r="H10" s="85"/>
      <c r="I10" s="85"/>
      <c r="J10" s="85"/>
      <c r="K10" s="254">
        <f t="shared" si="1"/>
        <v>0</v>
      </c>
      <c r="L10" s="361"/>
    </row>
    <row r="11" spans="1:12" ht="12.75" customHeight="1">
      <c r="A11" s="103" t="s">
        <v>10</v>
      </c>
      <c r="B11" s="104" t="s">
        <v>277</v>
      </c>
      <c r="C11" s="86">
        <v>6222000</v>
      </c>
      <c r="D11" s="86">
        <v>5103440</v>
      </c>
      <c r="E11" s="86">
        <v>2258358</v>
      </c>
      <c r="F11" s="246">
        <v>13583798</v>
      </c>
      <c r="G11" s="165"/>
      <c r="H11" s="85"/>
      <c r="I11" s="85"/>
      <c r="J11" s="85"/>
      <c r="K11" s="254">
        <f t="shared" si="1"/>
        <v>0</v>
      </c>
      <c r="L11" s="361"/>
    </row>
    <row r="12" spans="1:12" ht="12.75" customHeight="1">
      <c r="A12" s="103" t="s">
        <v>11</v>
      </c>
      <c r="B12" s="30"/>
      <c r="C12" s="85"/>
      <c r="D12" s="85"/>
      <c r="E12" s="85"/>
      <c r="F12" s="246">
        <f t="shared" si="0"/>
        <v>0</v>
      </c>
      <c r="G12" s="165"/>
      <c r="H12" s="85"/>
      <c r="I12" s="85"/>
      <c r="J12" s="85"/>
      <c r="K12" s="254">
        <f t="shared" si="1"/>
        <v>0</v>
      </c>
      <c r="L12" s="361"/>
    </row>
    <row r="13" spans="1:12" ht="12.75" customHeight="1">
      <c r="A13" s="103" t="s">
        <v>12</v>
      </c>
      <c r="B13" s="30"/>
      <c r="C13" s="85"/>
      <c r="D13" s="85"/>
      <c r="E13" s="85"/>
      <c r="F13" s="246">
        <f t="shared" si="0"/>
        <v>0</v>
      </c>
      <c r="G13" s="166"/>
      <c r="H13" s="85"/>
      <c r="I13" s="85"/>
      <c r="J13" s="85"/>
      <c r="K13" s="254">
        <f t="shared" si="1"/>
        <v>0</v>
      </c>
      <c r="L13" s="361"/>
    </row>
    <row r="14" spans="1:12" ht="12.75" customHeight="1">
      <c r="A14" s="103" t="s">
        <v>13</v>
      </c>
      <c r="B14" s="163"/>
      <c r="C14" s="86"/>
      <c r="D14" s="86"/>
      <c r="E14" s="86"/>
      <c r="F14" s="246">
        <f t="shared" si="0"/>
        <v>0</v>
      </c>
      <c r="G14" s="165"/>
      <c r="H14" s="85"/>
      <c r="I14" s="85"/>
      <c r="J14" s="85"/>
      <c r="K14" s="254">
        <f t="shared" si="1"/>
        <v>0</v>
      </c>
      <c r="L14" s="361"/>
    </row>
    <row r="15" spans="1:12" ht="12.75">
      <c r="A15" s="103" t="s">
        <v>14</v>
      </c>
      <c r="B15" s="30"/>
      <c r="C15" s="86"/>
      <c r="D15" s="86"/>
      <c r="E15" s="86"/>
      <c r="F15" s="246">
        <f t="shared" si="0"/>
        <v>0</v>
      </c>
      <c r="G15" s="165"/>
      <c r="H15" s="85"/>
      <c r="I15" s="85"/>
      <c r="J15" s="85"/>
      <c r="K15" s="254">
        <f t="shared" si="1"/>
        <v>0</v>
      </c>
      <c r="L15" s="361"/>
    </row>
    <row r="16" spans="1:12" ht="12.75" customHeight="1" thickBot="1">
      <c r="A16" s="133" t="s">
        <v>15</v>
      </c>
      <c r="B16" s="164"/>
      <c r="C16" s="135"/>
      <c r="D16" s="135"/>
      <c r="E16" s="135"/>
      <c r="F16" s="246">
        <f t="shared" si="0"/>
        <v>0</v>
      </c>
      <c r="G16" s="134" t="s">
        <v>35</v>
      </c>
      <c r="H16" s="221"/>
      <c r="I16" s="221"/>
      <c r="J16" s="221"/>
      <c r="K16" s="255">
        <f t="shared" si="1"/>
        <v>0</v>
      </c>
      <c r="L16" s="361"/>
    </row>
    <row r="17" spans="1:12" ht="26.25" customHeight="1" thickBot="1">
      <c r="A17" s="106" t="s">
        <v>16</v>
      </c>
      <c r="B17" s="51" t="s">
        <v>287</v>
      </c>
      <c r="C17" s="88">
        <f>+C6+C8+C9+C11+C12+C13+C14+C15+C16</f>
        <v>21222000</v>
      </c>
      <c r="D17" s="88">
        <v>5103440</v>
      </c>
      <c r="E17" s="88">
        <f>+E6+E8+E9+E11+E12+E13+E14+E15+E16</f>
        <v>2258358</v>
      </c>
      <c r="F17" s="88">
        <f>+F6+F8+F9+F11+F12+F13+F14+F15+F16</f>
        <v>28583798</v>
      </c>
      <c r="G17" s="51" t="s">
        <v>288</v>
      </c>
      <c r="H17" s="88">
        <f>+H6+H8+H10+H11+H12+H13+H14+H15+H16</f>
        <v>92364516</v>
      </c>
      <c r="I17" s="88">
        <v>5426730</v>
      </c>
      <c r="J17" s="88">
        <f>+J6+J8+J10+J11+J12+J13+J14+J15+J16</f>
        <v>2258358</v>
      </c>
      <c r="K17" s="122">
        <v>100049604</v>
      </c>
      <c r="L17" s="361"/>
    </row>
    <row r="18" spans="1:12" ht="12.75" customHeight="1">
      <c r="A18" s="101" t="s">
        <v>17</v>
      </c>
      <c r="B18" s="114" t="s">
        <v>142</v>
      </c>
      <c r="C18" s="121">
        <f>+C19+C20+C21+C22+C23</f>
        <v>0</v>
      </c>
      <c r="D18" s="121"/>
      <c r="E18" s="121">
        <f>+E19+E20+E21+E22+E23</f>
        <v>0</v>
      </c>
      <c r="F18" s="121">
        <f>+F19+F20+F21+F22+F23</f>
        <v>0</v>
      </c>
      <c r="G18" s="109" t="s">
        <v>113</v>
      </c>
      <c r="H18" s="222"/>
      <c r="I18" s="222"/>
      <c r="J18" s="222"/>
      <c r="K18" s="256">
        <f t="shared" si="1"/>
        <v>0</v>
      </c>
      <c r="L18" s="361"/>
    </row>
    <row r="19" spans="1:12" ht="12.75" customHeight="1">
      <c r="A19" s="103" t="s">
        <v>18</v>
      </c>
      <c r="B19" s="115" t="s">
        <v>131</v>
      </c>
      <c r="C19" s="42"/>
      <c r="D19" s="42"/>
      <c r="E19" s="42"/>
      <c r="F19" s="248">
        <f>C19+E19</f>
        <v>0</v>
      </c>
      <c r="G19" s="109" t="s">
        <v>116</v>
      </c>
      <c r="H19" s="42"/>
      <c r="I19" s="42"/>
      <c r="J19" s="42"/>
      <c r="K19" s="252">
        <f t="shared" si="1"/>
        <v>0</v>
      </c>
      <c r="L19" s="361"/>
    </row>
    <row r="20" spans="1:12" ht="12.75" customHeight="1">
      <c r="A20" s="101" t="s">
        <v>19</v>
      </c>
      <c r="B20" s="115" t="s">
        <v>132</v>
      </c>
      <c r="C20" s="42"/>
      <c r="D20" s="42"/>
      <c r="E20" s="42"/>
      <c r="F20" s="248">
        <f>C20+E20</f>
        <v>0</v>
      </c>
      <c r="G20" s="109" t="s">
        <v>87</v>
      </c>
      <c r="H20" s="42"/>
      <c r="I20" s="42"/>
      <c r="J20" s="42"/>
      <c r="K20" s="252">
        <f t="shared" si="1"/>
        <v>0</v>
      </c>
      <c r="L20" s="361"/>
    </row>
    <row r="21" spans="1:12" ht="12.75" customHeight="1">
      <c r="A21" s="103" t="s">
        <v>20</v>
      </c>
      <c r="B21" s="115" t="s">
        <v>133</v>
      </c>
      <c r="C21" s="42"/>
      <c r="D21" s="42"/>
      <c r="E21" s="42"/>
      <c r="F21" s="248">
        <f>C21+E21</f>
        <v>0</v>
      </c>
      <c r="G21" s="109" t="s">
        <v>88</v>
      </c>
      <c r="H21" s="42"/>
      <c r="I21" s="42"/>
      <c r="J21" s="42"/>
      <c r="K21" s="252">
        <f t="shared" si="1"/>
        <v>0</v>
      </c>
      <c r="L21" s="361"/>
    </row>
    <row r="22" spans="1:12" ht="12.75" customHeight="1">
      <c r="A22" s="101" t="s">
        <v>21</v>
      </c>
      <c r="B22" s="115" t="s">
        <v>134</v>
      </c>
      <c r="C22" s="42"/>
      <c r="D22" s="42"/>
      <c r="E22" s="42"/>
      <c r="F22" s="248">
        <f>C22+E22</f>
        <v>0</v>
      </c>
      <c r="G22" s="108" t="s">
        <v>130</v>
      </c>
      <c r="H22" s="42"/>
      <c r="I22" s="42"/>
      <c r="J22" s="42"/>
      <c r="K22" s="252">
        <f t="shared" si="1"/>
        <v>0</v>
      </c>
      <c r="L22" s="361"/>
    </row>
    <row r="23" spans="1:12" ht="12.75" customHeight="1">
      <c r="A23" s="103" t="s">
        <v>22</v>
      </c>
      <c r="B23" s="116" t="s">
        <v>135</v>
      </c>
      <c r="C23" s="42"/>
      <c r="D23" s="42"/>
      <c r="E23" s="42"/>
      <c r="F23" s="248">
        <f>C23+E23</f>
        <v>0</v>
      </c>
      <c r="G23" s="109" t="s">
        <v>117</v>
      </c>
      <c r="H23" s="42"/>
      <c r="I23" s="42"/>
      <c r="J23" s="42"/>
      <c r="K23" s="252">
        <f t="shared" si="1"/>
        <v>0</v>
      </c>
      <c r="L23" s="361"/>
    </row>
    <row r="24" spans="1:12" ht="12.75" customHeight="1">
      <c r="A24" s="101" t="s">
        <v>23</v>
      </c>
      <c r="B24" s="117" t="s">
        <v>136</v>
      </c>
      <c r="C24" s="111">
        <f>+C25+C26+C27+C28+C29</f>
        <v>0</v>
      </c>
      <c r="D24" s="111"/>
      <c r="E24" s="111">
        <f>+E25+E26+E27+E28+E29</f>
        <v>0</v>
      </c>
      <c r="F24" s="111">
        <f>+F25+F26+F27+F28+F29</f>
        <v>0</v>
      </c>
      <c r="G24" s="118" t="s">
        <v>115</v>
      </c>
      <c r="H24" s="42"/>
      <c r="I24" s="42"/>
      <c r="J24" s="42"/>
      <c r="K24" s="252">
        <f t="shared" si="1"/>
        <v>0</v>
      </c>
      <c r="L24" s="361"/>
    </row>
    <row r="25" spans="1:12" ht="12.75" customHeight="1">
      <c r="A25" s="103" t="s">
        <v>24</v>
      </c>
      <c r="B25" s="116" t="s">
        <v>137</v>
      </c>
      <c r="C25" s="42"/>
      <c r="D25" s="42"/>
      <c r="E25" s="42"/>
      <c r="F25" s="248">
        <f>C25+E25</f>
        <v>0</v>
      </c>
      <c r="G25" s="118" t="s">
        <v>281</v>
      </c>
      <c r="H25" s="42"/>
      <c r="I25" s="42"/>
      <c r="J25" s="42"/>
      <c r="K25" s="252">
        <f t="shared" si="1"/>
        <v>0</v>
      </c>
      <c r="L25" s="361"/>
    </row>
    <row r="26" spans="1:12" ht="12.75" customHeight="1">
      <c r="A26" s="101" t="s">
        <v>25</v>
      </c>
      <c r="B26" s="116" t="s">
        <v>138</v>
      </c>
      <c r="C26" s="42"/>
      <c r="D26" s="42"/>
      <c r="E26" s="42"/>
      <c r="F26" s="248">
        <f>C26+E26</f>
        <v>0</v>
      </c>
      <c r="G26" s="113"/>
      <c r="H26" s="42"/>
      <c r="I26" s="42"/>
      <c r="J26" s="42"/>
      <c r="K26" s="252">
        <f t="shared" si="1"/>
        <v>0</v>
      </c>
      <c r="L26" s="361"/>
    </row>
    <row r="27" spans="1:12" ht="12.75" customHeight="1">
      <c r="A27" s="103" t="s">
        <v>26</v>
      </c>
      <c r="B27" s="115" t="s">
        <v>139</v>
      </c>
      <c r="C27" s="42"/>
      <c r="D27" s="42"/>
      <c r="E27" s="42"/>
      <c r="F27" s="248">
        <f>C27+E27</f>
        <v>0</v>
      </c>
      <c r="G27" s="49"/>
      <c r="H27" s="42"/>
      <c r="I27" s="42"/>
      <c r="J27" s="42"/>
      <c r="K27" s="252">
        <f t="shared" si="1"/>
        <v>0</v>
      </c>
      <c r="L27" s="361"/>
    </row>
    <row r="28" spans="1:12" ht="12.75" customHeight="1">
      <c r="A28" s="101" t="s">
        <v>27</v>
      </c>
      <c r="B28" s="119" t="s">
        <v>140</v>
      </c>
      <c r="C28" s="42"/>
      <c r="D28" s="42"/>
      <c r="E28" s="42"/>
      <c r="F28" s="248">
        <f>C28+E28</f>
        <v>0</v>
      </c>
      <c r="G28" s="30"/>
      <c r="H28" s="42"/>
      <c r="I28" s="42"/>
      <c r="J28" s="42"/>
      <c r="K28" s="252">
        <f t="shared" si="1"/>
        <v>0</v>
      </c>
      <c r="L28" s="361"/>
    </row>
    <row r="29" spans="1:12" ht="12.75" customHeight="1" thickBot="1">
      <c r="A29" s="103" t="s">
        <v>28</v>
      </c>
      <c r="B29" s="120" t="s">
        <v>141</v>
      </c>
      <c r="C29" s="42"/>
      <c r="D29" s="42"/>
      <c r="E29" s="42"/>
      <c r="F29" s="248">
        <f>C29+E29</f>
        <v>0</v>
      </c>
      <c r="G29" s="49"/>
      <c r="H29" s="42"/>
      <c r="I29" s="42"/>
      <c r="J29" s="42"/>
      <c r="K29" s="252">
        <f t="shared" si="1"/>
        <v>0</v>
      </c>
      <c r="L29" s="361"/>
    </row>
    <row r="30" spans="1:12" ht="21.75" customHeight="1" thickBot="1">
      <c r="A30" s="106" t="s">
        <v>29</v>
      </c>
      <c r="B30" s="51" t="s">
        <v>278</v>
      </c>
      <c r="C30" s="88">
        <f>+C18+C24</f>
        <v>0</v>
      </c>
      <c r="D30" s="88"/>
      <c r="E30" s="88">
        <f>+E18+E24</f>
        <v>0</v>
      </c>
      <c r="F30" s="88">
        <f>+F18+F24</f>
        <v>0</v>
      </c>
      <c r="G30" s="51" t="s">
        <v>282</v>
      </c>
      <c r="H30" s="88">
        <f>SUM(H18:H29)</f>
        <v>0</v>
      </c>
      <c r="I30" s="88"/>
      <c r="J30" s="88">
        <f>SUM(J18:J29)</f>
        <v>0</v>
      </c>
      <c r="K30" s="122">
        <f>SUM(K18:K29)</f>
        <v>0</v>
      </c>
      <c r="L30" s="361"/>
    </row>
    <row r="31" spans="1:12" ht="13.5" thickBot="1">
      <c r="A31" s="106" t="s">
        <v>30</v>
      </c>
      <c r="B31" s="112" t="s">
        <v>283</v>
      </c>
      <c r="C31" s="259">
        <f>+C17+C30</f>
        <v>21222000</v>
      </c>
      <c r="D31" s="259">
        <v>5103440</v>
      </c>
      <c r="E31" s="259">
        <f>+E17+E30</f>
        <v>2258358</v>
      </c>
      <c r="F31" s="260">
        <f>+F17+F30</f>
        <v>28583798</v>
      </c>
      <c r="G31" s="112" t="s">
        <v>284</v>
      </c>
      <c r="H31" s="259">
        <f>+H17+H30</f>
        <v>92364516</v>
      </c>
      <c r="I31" s="259">
        <v>5426730</v>
      </c>
      <c r="J31" s="259">
        <f>+J17+J30</f>
        <v>2258358</v>
      </c>
      <c r="K31" s="260">
        <v>100049604</v>
      </c>
      <c r="L31" s="361"/>
    </row>
    <row r="32" spans="1:12" ht="13.5" thickBot="1">
      <c r="A32" s="106" t="s">
        <v>31</v>
      </c>
      <c r="B32" s="112" t="s">
        <v>91</v>
      </c>
      <c r="C32" s="259"/>
      <c r="D32" s="259"/>
      <c r="E32" s="259"/>
      <c r="F32" s="260"/>
      <c r="G32" s="112" t="s">
        <v>92</v>
      </c>
      <c r="H32" s="259" t="str">
        <f>IF(C17-H17&gt;0,C17-H17,"-")</f>
        <v>-</v>
      </c>
      <c r="I32" s="259"/>
      <c r="J32" s="259"/>
      <c r="K32" s="260"/>
      <c r="L32" s="361"/>
    </row>
    <row r="33" spans="1:12" ht="13.5" thickBot="1">
      <c r="A33" s="106" t="s">
        <v>32</v>
      </c>
      <c r="B33" s="112" t="s">
        <v>437</v>
      </c>
      <c r="C33" s="259"/>
      <c r="D33" s="259"/>
      <c r="E33" s="259"/>
      <c r="F33" s="259"/>
      <c r="G33" s="112" t="s">
        <v>438</v>
      </c>
      <c r="H33" s="259" t="str">
        <f>IF(C31-H31&gt;0,C31-H31,"-")</f>
        <v>-</v>
      </c>
      <c r="I33" s="259"/>
      <c r="J33" s="259"/>
      <c r="K33" s="261" t="str">
        <f>IF(F31-K31&gt;0,F31-K31,"-")</f>
        <v>-</v>
      </c>
      <c r="L33" s="361"/>
    </row>
  </sheetData>
  <sheetProtection/>
  <mergeCells count="2">
    <mergeCell ref="A3:A4"/>
    <mergeCell ref="L1:L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>&amp;R2.2. melléklet a .../2018.(XI.27.)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4" t="s">
        <v>432</v>
      </c>
      <c r="B1" s="64"/>
      <c r="C1" s="64"/>
      <c r="D1" s="64"/>
      <c r="E1" s="225" t="s">
        <v>86</v>
      </c>
    </row>
    <row r="2" spans="1:5" ht="12.75">
      <c r="A2" s="64"/>
      <c r="B2" s="64"/>
      <c r="C2" s="64"/>
      <c r="D2" s="64"/>
      <c r="E2" s="64"/>
    </row>
    <row r="3" spans="1:5" ht="12.75">
      <c r="A3" s="226"/>
      <c r="B3" s="227"/>
      <c r="C3" s="226"/>
      <c r="D3" s="228"/>
      <c r="E3" s="227"/>
    </row>
    <row r="4" spans="1:5" ht="15.75">
      <c r="A4" s="66" t="str">
        <f>+ÖSSZEFÜGGÉSEK!A6</f>
        <v>2018. évi eredeti előirányzat BEVÉTELEK</v>
      </c>
      <c r="B4" s="229"/>
      <c r="C4" s="230"/>
      <c r="D4" s="228"/>
      <c r="E4" s="227"/>
    </row>
    <row r="5" spans="1:5" ht="12.75">
      <c r="A5" s="226"/>
      <c r="B5" s="227"/>
      <c r="C5" s="226"/>
      <c r="D5" s="228"/>
      <c r="E5" s="227"/>
    </row>
    <row r="6" spans="1:5" ht="12.75">
      <c r="A6" s="226" t="s">
        <v>401</v>
      </c>
      <c r="B6" s="227">
        <f>+'1.1.sz.mell.'!C63</f>
        <v>351325670</v>
      </c>
      <c r="C6" s="226" t="s">
        <v>381</v>
      </c>
      <c r="D6" s="228">
        <f>+'2.1.sz.mell  '!C18+'2.2.sz.mell  '!C17</f>
        <v>351325670</v>
      </c>
      <c r="E6" s="227">
        <f>+B6-D6</f>
        <v>0</v>
      </c>
    </row>
    <row r="7" spans="1:5" ht="12.75">
      <c r="A7" s="226" t="s">
        <v>417</v>
      </c>
      <c r="B7" s="227">
        <f>+'1.1.sz.mell.'!C87</f>
        <v>88337964</v>
      </c>
      <c r="C7" s="226" t="s">
        <v>387</v>
      </c>
      <c r="D7" s="228">
        <f>+'2.1.sz.mell  '!C29+'2.2.sz.mell  '!C30</f>
        <v>88337964</v>
      </c>
      <c r="E7" s="227">
        <f>+B7-D7</f>
        <v>0</v>
      </c>
    </row>
    <row r="8" spans="1:5" ht="12.75">
      <c r="A8" s="226" t="s">
        <v>418</v>
      </c>
      <c r="B8" s="227">
        <f>+'1.1.sz.mell.'!C88</f>
        <v>439663634</v>
      </c>
      <c r="C8" s="226" t="s">
        <v>388</v>
      </c>
      <c r="D8" s="228">
        <f>+'2.1.sz.mell  '!C30+'2.2.sz.mell  '!C31</f>
        <v>439663634</v>
      </c>
      <c r="E8" s="227">
        <f>+B8-D8</f>
        <v>0</v>
      </c>
    </row>
    <row r="9" spans="1:5" ht="12.75">
      <c r="A9" s="226"/>
      <c r="B9" s="227"/>
      <c r="C9" s="226"/>
      <c r="D9" s="228"/>
      <c r="E9" s="227"/>
    </row>
    <row r="10" spans="1:5" ht="15.75">
      <c r="A10" s="66" t="str">
        <f>+ÖSSZEFÜGGÉSEK!A13</f>
        <v>2018. évi előirányzat módosítások BEVÉTELEK</v>
      </c>
      <c r="B10" s="229"/>
      <c r="C10" s="230"/>
      <c r="D10" s="228"/>
      <c r="E10" s="227"/>
    </row>
    <row r="11" spans="1:5" ht="12.75">
      <c r="A11" s="226"/>
      <c r="B11" s="227"/>
      <c r="C11" s="226"/>
      <c r="D11" s="228"/>
      <c r="E11" s="227"/>
    </row>
    <row r="12" spans="1:5" ht="12.75">
      <c r="A12" s="226" t="s">
        <v>402</v>
      </c>
      <c r="B12" s="227">
        <f>+'1.1.sz.mell.'!F63</f>
        <v>64141234</v>
      </c>
      <c r="C12" s="226" t="s">
        <v>382</v>
      </c>
      <c r="D12" s="228">
        <f>+'2.1.sz.mell  '!E18+'2.2.sz.mell  '!E17</f>
        <v>418700</v>
      </c>
      <c r="E12" s="227">
        <f>+B12-D12</f>
        <v>63722534</v>
      </c>
    </row>
    <row r="13" spans="1:5" ht="12.75">
      <c r="A13" s="226" t="s">
        <v>403</v>
      </c>
      <c r="B13" s="227">
        <f>+'1.1.sz.mell.'!F87</f>
        <v>14596767</v>
      </c>
      <c r="C13" s="226" t="s">
        <v>389</v>
      </c>
      <c r="D13" s="228">
        <f>+'2.1.sz.mell  '!E29+'2.2.sz.mell  '!E30</f>
        <v>0</v>
      </c>
      <c r="E13" s="227">
        <f>+B13-D13</f>
        <v>14596767</v>
      </c>
    </row>
    <row r="14" spans="1:5" ht="12.75">
      <c r="A14" s="226" t="s">
        <v>404</v>
      </c>
      <c r="B14" s="227">
        <f>+'1.1.sz.mell.'!F88</f>
        <v>78738001</v>
      </c>
      <c r="C14" s="226" t="s">
        <v>390</v>
      </c>
      <c r="D14" s="228">
        <f>+'2.1.sz.mell  '!E30+'2.2.sz.mell  '!E31</f>
        <v>418700</v>
      </c>
      <c r="E14" s="227">
        <f>+B14-D14</f>
        <v>78319301</v>
      </c>
    </row>
    <row r="15" spans="1:5" ht="12.75">
      <c r="A15" s="226"/>
      <c r="B15" s="227"/>
      <c r="C15" s="226"/>
      <c r="D15" s="228"/>
      <c r="E15" s="227"/>
    </row>
    <row r="16" spans="1:5" ht="14.25">
      <c r="A16" s="231" t="str">
        <f>+ÖSSZEFÜGGÉSEK!A19</f>
        <v>2018. módosítás utáni módosított előrirányzatok BEVÉTELEK</v>
      </c>
      <c r="B16" s="65"/>
      <c r="C16" s="230"/>
      <c r="D16" s="228"/>
      <c r="E16" s="227"/>
    </row>
    <row r="17" spans="1:5" ht="12.75">
      <c r="A17" s="226"/>
      <c r="B17" s="227"/>
      <c r="C17" s="226"/>
      <c r="D17" s="228"/>
      <c r="E17" s="227"/>
    </row>
    <row r="18" spans="1:5" ht="12.75">
      <c r="A18" s="226" t="s">
        <v>405</v>
      </c>
      <c r="B18" s="227">
        <f>+'1.1.sz.mell.'!G63</f>
        <v>415466904</v>
      </c>
      <c r="C18" s="226" t="s">
        <v>383</v>
      </c>
      <c r="D18" s="228">
        <f>+'2.1.sz.mell  '!F18+'2.2.sz.mell  '!F17</f>
        <v>415466904</v>
      </c>
      <c r="E18" s="227">
        <f>+B18-D18</f>
        <v>0</v>
      </c>
    </row>
    <row r="19" spans="1:5" ht="12.75">
      <c r="A19" s="226" t="s">
        <v>406</v>
      </c>
      <c r="B19" s="227">
        <f>+'1.1.sz.mell.'!G87</f>
        <v>102934731</v>
      </c>
      <c r="C19" s="226" t="s">
        <v>391</v>
      </c>
      <c r="D19" s="228">
        <f>+'2.1.sz.mell  '!F29+'2.2.sz.mell  '!F30</f>
        <v>102934731</v>
      </c>
      <c r="E19" s="227">
        <f>+B19-D19</f>
        <v>0</v>
      </c>
    </row>
    <row r="20" spans="1:5" ht="12.75">
      <c r="A20" s="226" t="s">
        <v>407</v>
      </c>
      <c r="B20" s="227">
        <f>+'1.1.sz.mell.'!G88</f>
        <v>518401635</v>
      </c>
      <c r="C20" s="226" t="s">
        <v>392</v>
      </c>
      <c r="D20" s="228">
        <f>+'2.1.sz.mell  '!F30+'2.2.sz.mell  '!F31</f>
        <v>518401635</v>
      </c>
      <c r="E20" s="227">
        <f>+B20-D20</f>
        <v>0</v>
      </c>
    </row>
    <row r="21" spans="1:5" ht="12.75">
      <c r="A21" s="226"/>
      <c r="B21" s="227"/>
      <c r="C21" s="226"/>
      <c r="D21" s="228"/>
      <c r="E21" s="227"/>
    </row>
    <row r="22" spans="1:5" ht="15.75">
      <c r="A22" s="66" t="str">
        <f>+ÖSSZEFÜGGÉSEK!A25</f>
        <v>2018. évi eredeti előirányzat KIADÁSOK</v>
      </c>
      <c r="B22" s="229"/>
      <c r="C22" s="230"/>
      <c r="D22" s="228"/>
      <c r="E22" s="227"/>
    </row>
    <row r="23" spans="1:5" ht="12.75">
      <c r="A23" s="226"/>
      <c r="B23" s="227"/>
      <c r="C23" s="226"/>
      <c r="D23" s="228"/>
      <c r="E23" s="227"/>
    </row>
    <row r="24" spans="1:5" ht="12.75">
      <c r="A24" s="226" t="s">
        <v>419</v>
      </c>
      <c r="B24" s="227">
        <f>+'1.1.sz.mell.'!C130</f>
        <v>433381277</v>
      </c>
      <c r="C24" s="226" t="s">
        <v>384</v>
      </c>
      <c r="D24" s="228">
        <f>+'2.1.sz.mell  '!H18+'2.2.sz.mell  '!H17</f>
        <v>433381277</v>
      </c>
      <c r="E24" s="227">
        <f>+B24-D24</f>
        <v>0</v>
      </c>
    </row>
    <row r="25" spans="1:5" ht="12.75">
      <c r="A25" s="226" t="s">
        <v>409</v>
      </c>
      <c r="B25" s="227">
        <f>+'1.1.sz.mell.'!C155</f>
        <v>6282357</v>
      </c>
      <c r="C25" s="226" t="s">
        <v>393</v>
      </c>
      <c r="D25" s="228">
        <f>+'2.1.sz.mell  '!H29+'2.2.sz.mell  '!H30</f>
        <v>6282357</v>
      </c>
      <c r="E25" s="227">
        <f>+B25-D25</f>
        <v>0</v>
      </c>
    </row>
    <row r="26" spans="1:5" ht="12.75">
      <c r="A26" s="226" t="s">
        <v>410</v>
      </c>
      <c r="B26" s="227">
        <f>+'1.1.sz.mell.'!C156</f>
        <v>439663634</v>
      </c>
      <c r="C26" s="226" t="s">
        <v>394</v>
      </c>
      <c r="D26" s="228">
        <f>+'2.1.sz.mell  '!H30+'2.2.sz.mell  '!H31</f>
        <v>439663634</v>
      </c>
      <c r="E26" s="227">
        <f>+B26-D26</f>
        <v>0</v>
      </c>
    </row>
    <row r="27" spans="1:5" ht="12.75">
      <c r="A27" s="226"/>
      <c r="B27" s="227"/>
      <c r="C27" s="226"/>
      <c r="D27" s="228"/>
      <c r="E27" s="227"/>
    </row>
    <row r="28" spans="1:5" ht="15.75">
      <c r="A28" s="66" t="str">
        <f>+ÖSSZEFÜGGÉSEK!A31</f>
        <v>2018. évi előirányzat módosítások KIADÁSOK</v>
      </c>
      <c r="B28" s="229"/>
      <c r="C28" s="230"/>
      <c r="D28" s="228"/>
      <c r="E28" s="227"/>
    </row>
    <row r="29" spans="1:5" ht="12.75">
      <c r="A29" s="226"/>
      <c r="B29" s="227"/>
      <c r="C29" s="226"/>
      <c r="D29" s="228"/>
      <c r="E29" s="227"/>
    </row>
    <row r="30" spans="1:5" ht="12.75">
      <c r="A30" s="226" t="s">
        <v>411</v>
      </c>
      <c r="B30" s="227">
        <f>+'1.1.sz.mell.'!F130</f>
        <v>78738001</v>
      </c>
      <c r="C30" s="226" t="s">
        <v>385</v>
      </c>
      <c r="D30" s="228">
        <f>+'2.1.sz.mell  '!J18+'2.2.sz.mell  '!J17</f>
        <v>418700</v>
      </c>
      <c r="E30" s="227">
        <f>+B30-D30</f>
        <v>78319301</v>
      </c>
    </row>
    <row r="31" spans="1:5" ht="12.75">
      <c r="A31" s="226" t="s">
        <v>412</v>
      </c>
      <c r="B31" s="227">
        <f>+'1.1.sz.mell.'!F155</f>
        <v>0</v>
      </c>
      <c r="C31" s="226" t="s">
        <v>395</v>
      </c>
      <c r="D31" s="228">
        <f>+'2.1.sz.mell  '!J29+'2.2.sz.mell  '!J30</f>
        <v>0</v>
      </c>
      <c r="E31" s="227">
        <f>+B31-D31</f>
        <v>0</v>
      </c>
    </row>
    <row r="32" spans="1:5" ht="12.75">
      <c r="A32" s="226" t="s">
        <v>413</v>
      </c>
      <c r="B32" s="227">
        <f>+'1.1.sz.mell.'!F156</f>
        <v>78738001</v>
      </c>
      <c r="C32" s="226" t="s">
        <v>396</v>
      </c>
      <c r="D32" s="228">
        <f>+'2.1.sz.mell  '!J30+'2.2.sz.mell  '!J31</f>
        <v>418700</v>
      </c>
      <c r="E32" s="227">
        <f>+B32-D32</f>
        <v>78319301</v>
      </c>
    </row>
    <row r="33" spans="1:5" ht="12.75">
      <c r="A33" s="226"/>
      <c r="B33" s="227"/>
      <c r="C33" s="226"/>
      <c r="D33" s="228"/>
      <c r="E33" s="227"/>
    </row>
    <row r="34" spans="1:5" ht="15.75">
      <c r="A34" s="232" t="str">
        <f>+ÖSSZEFÜGGÉSEK!A37</f>
        <v>2018. módosítás utáni módosított előirányzatok KIADÁSOK</v>
      </c>
      <c r="B34" s="229"/>
      <c r="C34" s="230"/>
      <c r="D34" s="228"/>
      <c r="E34" s="227"/>
    </row>
    <row r="35" spans="1:5" ht="12.75">
      <c r="A35" s="226"/>
      <c r="B35" s="227"/>
      <c r="C35" s="226"/>
      <c r="D35" s="228"/>
      <c r="E35" s="227"/>
    </row>
    <row r="36" spans="1:5" ht="12.75">
      <c r="A36" s="226" t="s">
        <v>414</v>
      </c>
      <c r="B36" s="227">
        <f>+'1.1.sz.mell.'!G130</f>
        <v>512119278</v>
      </c>
      <c r="C36" s="226" t="s">
        <v>386</v>
      </c>
      <c r="D36" s="228">
        <f>+'2.1.sz.mell  '!K18+'2.2.sz.mell  '!K17</f>
        <v>512119278</v>
      </c>
      <c r="E36" s="227">
        <f>+B36-D36</f>
        <v>0</v>
      </c>
    </row>
    <row r="37" spans="1:5" ht="12.75">
      <c r="A37" s="226" t="s">
        <v>415</v>
      </c>
      <c r="B37" s="227">
        <f>+'1.1.sz.mell.'!G155</f>
        <v>6282357</v>
      </c>
      <c r="C37" s="226" t="s">
        <v>397</v>
      </c>
      <c r="D37" s="228">
        <f>+'2.1.sz.mell  '!K29+'2.2.sz.mell  '!K30</f>
        <v>6282357</v>
      </c>
      <c r="E37" s="227">
        <f>+B37-D37</f>
        <v>0</v>
      </c>
    </row>
    <row r="38" spans="1:5" ht="12.75">
      <c r="A38" s="226" t="s">
        <v>420</v>
      </c>
      <c r="B38" s="227">
        <f>+'1.1.sz.mell.'!G156</f>
        <v>518401635</v>
      </c>
      <c r="C38" s="226" t="s">
        <v>398</v>
      </c>
      <c r="D38" s="228">
        <f>+'2.1.sz.mell  '!K30+'2.2.sz.mell  '!K31</f>
        <v>518401635</v>
      </c>
      <c r="E38" s="22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Layout" workbookViewId="0" topLeftCell="A1">
      <selection activeCell="G23" sqref="G23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363" t="s">
        <v>0</v>
      </c>
      <c r="B1" s="363"/>
      <c r="C1" s="363"/>
      <c r="D1" s="363"/>
      <c r="E1" s="363"/>
      <c r="F1" s="363"/>
      <c r="G1" s="363"/>
      <c r="H1" s="363"/>
      <c r="I1" s="363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>
        <f>'2.2.sz.mell  '!K2</f>
        <v>0</v>
      </c>
    </row>
    <row r="3" spans="1:9" s="29" customFormat="1" ht="44.25" customHeight="1" thickBot="1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5" t="s">
        <v>443</v>
      </c>
      <c r="G3" s="335" t="s">
        <v>498</v>
      </c>
      <c r="H3" s="335" t="s">
        <v>447</v>
      </c>
      <c r="I3" s="336" t="s">
        <v>499</v>
      </c>
    </row>
    <row r="4" spans="1:9" s="34" customFormat="1" ht="12" customHeight="1" thickBot="1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" t="s">
        <v>358</v>
      </c>
      <c r="G4" s="33" t="s">
        <v>359</v>
      </c>
      <c r="H4" s="337" t="s">
        <v>446</v>
      </c>
      <c r="I4" s="338" t="s">
        <v>445</v>
      </c>
    </row>
    <row r="5" spans="1:9" ht="15.75" customHeight="1">
      <c r="A5" s="186" t="s">
        <v>454</v>
      </c>
      <c r="B5" s="21">
        <v>1500000</v>
      </c>
      <c r="C5" s="188" t="s">
        <v>458</v>
      </c>
      <c r="D5" s="21"/>
      <c r="E5" s="21">
        <v>1500000</v>
      </c>
      <c r="F5" s="21"/>
      <c r="G5" s="21"/>
      <c r="H5" s="21">
        <f>F5+G5</f>
        <v>0</v>
      </c>
      <c r="I5" s="35">
        <f>E5+H5</f>
        <v>1500000</v>
      </c>
    </row>
    <row r="6" spans="1:9" ht="15.75" customHeight="1">
      <c r="A6" s="186" t="s">
        <v>455</v>
      </c>
      <c r="B6" s="21">
        <v>5132410</v>
      </c>
      <c r="C6" s="188" t="s">
        <v>458</v>
      </c>
      <c r="D6" s="21"/>
      <c r="E6" s="21">
        <v>2566000</v>
      </c>
      <c r="F6" s="21"/>
      <c r="G6" s="21">
        <v>2258358</v>
      </c>
      <c r="H6" s="21">
        <f>F6+G6</f>
        <v>2258358</v>
      </c>
      <c r="I6" s="35">
        <f>E6+H6</f>
        <v>4824358</v>
      </c>
    </row>
    <row r="7" spans="1:9" ht="15.75" customHeight="1">
      <c r="A7" s="186" t="s">
        <v>456</v>
      </c>
      <c r="B7" s="21">
        <v>956000</v>
      </c>
      <c r="C7" s="188" t="s">
        <v>458</v>
      </c>
      <c r="D7" s="21"/>
      <c r="E7" s="21">
        <v>956000</v>
      </c>
      <c r="F7" s="21"/>
      <c r="G7" s="21"/>
      <c r="H7" s="21">
        <f aca="true" t="shared" si="0" ref="H7:H22">F7+G7</f>
        <v>0</v>
      </c>
      <c r="I7" s="35">
        <f aca="true" t="shared" si="1" ref="I7:I22">E7+H7</f>
        <v>956000</v>
      </c>
    </row>
    <row r="8" spans="1:9" ht="15.75" customHeight="1">
      <c r="A8" s="187" t="s">
        <v>457</v>
      </c>
      <c r="B8" s="21">
        <v>2700000</v>
      </c>
      <c r="C8" s="188" t="s">
        <v>458</v>
      </c>
      <c r="D8" s="21"/>
      <c r="E8" s="21">
        <v>2700000</v>
      </c>
      <c r="F8" s="21"/>
      <c r="G8" s="21"/>
      <c r="H8" s="21">
        <f t="shared" si="0"/>
        <v>0</v>
      </c>
      <c r="I8" s="35">
        <f t="shared" si="1"/>
        <v>2700000</v>
      </c>
    </row>
    <row r="9" spans="1:9" ht="15.75" customHeight="1">
      <c r="A9" s="186" t="s">
        <v>479</v>
      </c>
      <c r="B9" s="21">
        <v>5103440</v>
      </c>
      <c r="C9" s="188" t="s">
        <v>458</v>
      </c>
      <c r="D9" s="21"/>
      <c r="E9" s="21"/>
      <c r="F9" s="21">
        <v>5103440</v>
      </c>
      <c r="G9" s="21"/>
      <c r="H9" s="21">
        <f t="shared" si="0"/>
        <v>5103440</v>
      </c>
      <c r="I9" s="35">
        <f t="shared" si="1"/>
        <v>5103440</v>
      </c>
    </row>
    <row r="10" spans="1:9" ht="15.75" customHeight="1">
      <c r="A10" s="187" t="s">
        <v>482</v>
      </c>
      <c r="B10" s="21"/>
      <c r="C10" s="188"/>
      <c r="D10" s="21"/>
      <c r="E10" s="21"/>
      <c r="F10" s="21">
        <v>323290</v>
      </c>
      <c r="G10" s="21"/>
      <c r="H10" s="21">
        <f t="shared" si="0"/>
        <v>323290</v>
      </c>
      <c r="I10" s="35">
        <f t="shared" si="1"/>
        <v>323290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21">
        <f t="shared" si="0"/>
        <v>0</v>
      </c>
      <c r="I11" s="35">
        <f t="shared" si="1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21">
        <f t="shared" si="0"/>
        <v>0</v>
      </c>
      <c r="I12" s="35">
        <f t="shared" si="1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21">
        <f t="shared" si="0"/>
        <v>0</v>
      </c>
      <c r="I13" s="35">
        <f t="shared" si="1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21">
        <f t="shared" si="0"/>
        <v>0</v>
      </c>
      <c r="I14" s="35">
        <f t="shared" si="1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21">
        <f t="shared" si="0"/>
        <v>0</v>
      </c>
      <c r="I15" s="35">
        <f t="shared" si="1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21">
        <f t="shared" si="0"/>
        <v>0</v>
      </c>
      <c r="I16" s="35">
        <f t="shared" si="1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21">
        <f t="shared" si="0"/>
        <v>0</v>
      </c>
      <c r="I17" s="35">
        <f t="shared" si="1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21">
        <f t="shared" si="0"/>
        <v>0</v>
      </c>
      <c r="I18" s="35">
        <f t="shared" si="1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21">
        <f t="shared" si="0"/>
        <v>0</v>
      </c>
      <c r="I19" s="35">
        <f t="shared" si="1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21">
        <f t="shared" si="0"/>
        <v>0</v>
      </c>
      <c r="I20" s="35">
        <f t="shared" si="1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21">
        <f t="shared" si="0"/>
        <v>0</v>
      </c>
      <c r="I21" s="35">
        <f t="shared" si="1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21">
        <f t="shared" si="0"/>
        <v>0</v>
      </c>
      <c r="I22" s="37">
        <f t="shared" si="1"/>
        <v>0</v>
      </c>
    </row>
    <row r="23" spans="1:9" s="40" customFormat="1" ht="18" customHeight="1" thickBot="1">
      <c r="A23" s="61" t="s">
        <v>43</v>
      </c>
      <c r="B23" s="38">
        <f>SUM(B5:B22)</f>
        <v>15391850</v>
      </c>
      <c r="C23" s="48"/>
      <c r="D23" s="38">
        <f>SUM(D5:D22)</f>
        <v>0</v>
      </c>
      <c r="E23" s="38">
        <f>SUM(E5:E22)</f>
        <v>7722000</v>
      </c>
      <c r="F23" s="38">
        <v>5426730</v>
      </c>
      <c r="G23" s="38">
        <v>2258358</v>
      </c>
      <c r="H23" s="38">
        <f>SUM(H5:H22)</f>
        <v>7685088</v>
      </c>
      <c r="I23" s="39">
        <f>SUM(I5:I22)</f>
        <v>15407088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&amp;R&amp;"Times New Roman CE,Félkövér dőlt"&amp;11 3.sz. melléklet a ../2018.(XI.27.)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Layout" workbookViewId="0" topLeftCell="A1">
      <selection activeCell="H9" sqref="H9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363" t="s">
        <v>1</v>
      </c>
      <c r="B1" s="363"/>
      <c r="C1" s="363"/>
      <c r="D1" s="363"/>
      <c r="E1" s="363"/>
      <c r="F1" s="363"/>
      <c r="G1" s="363"/>
      <c r="H1" s="363"/>
      <c r="I1" s="363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>
        <f>'2.2.sz.mell  '!K2</f>
        <v>0</v>
      </c>
    </row>
    <row r="3" spans="1:9" s="29" customFormat="1" ht="44.25" customHeight="1" thickBot="1">
      <c r="A3" s="59" t="s">
        <v>47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2" t="s">
        <v>443</v>
      </c>
      <c r="G3" s="339" t="s">
        <v>498</v>
      </c>
      <c r="H3" s="340" t="s">
        <v>447</v>
      </c>
      <c r="I3" s="341" t="s">
        <v>497</v>
      </c>
    </row>
    <row r="4" spans="1:9" s="34" customFormat="1" ht="12" customHeight="1" thickBot="1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7" t="s">
        <v>358</v>
      </c>
      <c r="G4" s="337" t="s">
        <v>359</v>
      </c>
      <c r="H4" s="337" t="s">
        <v>446</v>
      </c>
      <c r="I4" s="338" t="s">
        <v>445</v>
      </c>
    </row>
    <row r="5" spans="1:9" ht="15.75" customHeight="1">
      <c r="A5" s="186" t="s">
        <v>459</v>
      </c>
      <c r="B5" s="21">
        <v>500000</v>
      </c>
      <c r="C5" s="188"/>
      <c r="D5" s="21"/>
      <c r="E5" s="21">
        <v>500000</v>
      </c>
      <c r="F5" s="21"/>
      <c r="G5" s="21"/>
      <c r="H5" s="314">
        <f>F5+G5</f>
        <v>0</v>
      </c>
      <c r="I5" s="35">
        <f>E5+H5</f>
        <v>500000</v>
      </c>
    </row>
    <row r="6" spans="1:9" ht="15.75" customHeight="1">
      <c r="A6" s="186" t="s">
        <v>460</v>
      </c>
      <c r="B6" s="21">
        <v>2200000</v>
      </c>
      <c r="C6" s="188"/>
      <c r="D6" s="21"/>
      <c r="E6" s="21">
        <v>2200000</v>
      </c>
      <c r="F6" s="21"/>
      <c r="G6" s="21"/>
      <c r="H6" s="314">
        <f>F6+G6</f>
        <v>0</v>
      </c>
      <c r="I6" s="35">
        <f aca="true" t="shared" si="0" ref="I6:I22">E6+H6</f>
        <v>2200000</v>
      </c>
    </row>
    <row r="7" spans="1:9" ht="15.75" customHeight="1">
      <c r="A7" s="186" t="s">
        <v>461</v>
      </c>
      <c r="B7" s="21">
        <v>3400000</v>
      </c>
      <c r="C7" s="188"/>
      <c r="D7" s="21"/>
      <c r="E7" s="21">
        <v>3400000</v>
      </c>
      <c r="F7" s="21"/>
      <c r="G7" s="21"/>
      <c r="H7" s="314">
        <f>F7+G7</f>
        <v>0</v>
      </c>
      <c r="I7" s="35">
        <f t="shared" si="0"/>
        <v>3400000</v>
      </c>
    </row>
    <row r="8" spans="1:9" ht="15.75" customHeight="1">
      <c r="A8" s="187" t="s">
        <v>462</v>
      </c>
      <c r="B8" s="21">
        <v>60800000</v>
      </c>
      <c r="C8" s="188"/>
      <c r="D8" s="21"/>
      <c r="E8" s="21">
        <v>60800000</v>
      </c>
      <c r="F8" s="21"/>
      <c r="G8" s="21"/>
      <c r="H8" s="314">
        <f aca="true" t="shared" si="1" ref="H8:H22">F8+G8</f>
        <v>0</v>
      </c>
      <c r="I8" s="35">
        <f t="shared" si="0"/>
        <v>60800000</v>
      </c>
    </row>
    <row r="9" spans="1:9" ht="15.75" customHeight="1">
      <c r="A9" s="186" t="s">
        <v>463</v>
      </c>
      <c r="B9" s="21">
        <v>17742516</v>
      </c>
      <c r="C9" s="188"/>
      <c r="D9" s="21"/>
      <c r="E9" s="21">
        <v>17742516</v>
      </c>
      <c r="F9" s="21"/>
      <c r="G9" s="21"/>
      <c r="H9" s="314">
        <f t="shared" si="1"/>
        <v>0</v>
      </c>
      <c r="I9" s="35">
        <f t="shared" si="0"/>
        <v>17742516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314">
        <f t="shared" si="1"/>
        <v>0</v>
      </c>
      <c r="I10" s="35">
        <f t="shared" si="0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314">
        <f t="shared" si="1"/>
        <v>0</v>
      </c>
      <c r="I11" s="35">
        <f t="shared" si="0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314">
        <f t="shared" si="1"/>
        <v>0</v>
      </c>
      <c r="I12" s="35">
        <f t="shared" si="0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314">
        <f t="shared" si="1"/>
        <v>0</v>
      </c>
      <c r="I13" s="35">
        <f t="shared" si="0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314">
        <f t="shared" si="1"/>
        <v>0</v>
      </c>
      <c r="I14" s="35">
        <f t="shared" si="0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314">
        <f t="shared" si="1"/>
        <v>0</v>
      </c>
      <c r="I15" s="35">
        <f t="shared" si="0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4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4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4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4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4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4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4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43</v>
      </c>
      <c r="B23" s="38">
        <f>SUM(B5:B22)</f>
        <v>84642516</v>
      </c>
      <c r="C23" s="48"/>
      <c r="D23" s="38">
        <f>SUM(D5:D22)</f>
        <v>0</v>
      </c>
      <c r="E23" s="38">
        <f>SUM(E5:E22)</f>
        <v>84642516</v>
      </c>
      <c r="F23" s="38"/>
      <c r="G23" s="38"/>
      <c r="H23" s="38">
        <f>SUM(H5:H22)</f>
        <v>0</v>
      </c>
      <c r="I23" s="39">
        <f>SUM(I5:I22)</f>
        <v>84642516</v>
      </c>
    </row>
  </sheetData>
  <sheetProtection sheet="1" objects="1" scenarios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&amp;R&amp;"Times New Roman CE,Félkövér dőlt"&amp;11 4.sz. melléklet a ../2018.(XI.27.) önkormányzati rendelet-tervezethez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55">
      <selection activeCell="F14" sqref="F1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3.125" style="132" customWidth="1"/>
    <col min="4" max="4" width="12.125" style="2" customWidth="1"/>
    <col min="5" max="5" width="12.625" style="2" customWidth="1"/>
    <col min="6" max="6" width="12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64" t="s">
        <v>486</v>
      </c>
      <c r="D1" s="365"/>
      <c r="E1" s="365"/>
      <c r="F1" s="365"/>
      <c r="G1" s="365"/>
    </row>
    <row r="2" spans="1:7" s="43" customFormat="1" ht="21" customHeight="1" thickBot="1">
      <c r="A2" s="234" t="s">
        <v>41</v>
      </c>
      <c r="B2" s="369" t="s">
        <v>121</v>
      </c>
      <c r="C2" s="369"/>
      <c r="D2" s="370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371" t="s">
        <v>289</v>
      </c>
      <c r="C3" s="371"/>
      <c r="D3" s="372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179622278</v>
      </c>
      <c r="D8" s="208">
        <f>+D9+D10+D11+D12+D13+D14</f>
        <v>-733262</v>
      </c>
      <c r="E8" s="137">
        <f>+E9+E10+E11+E12+E13+E14</f>
        <v>-1221800</v>
      </c>
      <c r="F8" s="137">
        <f>+F9+F10+F11+F12+F13+F14</f>
        <v>-1955062</v>
      </c>
      <c r="G8" s="280">
        <f>+G9+G10+G11+G12+G13+G14</f>
        <v>177667216</v>
      </c>
    </row>
    <row r="9" spans="1:7" s="45" customFormat="1" ht="12" customHeight="1">
      <c r="A9" s="167" t="s">
        <v>60</v>
      </c>
      <c r="B9" s="151" t="s">
        <v>144</v>
      </c>
      <c r="C9" s="139">
        <v>71995629</v>
      </c>
      <c r="D9" s="209">
        <v>67772</v>
      </c>
      <c r="E9" s="139">
        <v>60</v>
      </c>
      <c r="F9" s="181">
        <f aca="true" t="shared" si="0" ref="F9:F14">D9+E9</f>
        <v>67832</v>
      </c>
      <c r="G9" s="281">
        <f aca="true" t="shared" si="1" ref="G9:G14">C9+F9</f>
        <v>72063461</v>
      </c>
    </row>
    <row r="10" spans="1:7" s="46" customFormat="1" ht="12" customHeight="1">
      <c r="A10" s="168" t="s">
        <v>61</v>
      </c>
      <c r="B10" s="152" t="s">
        <v>145</v>
      </c>
      <c r="C10" s="138">
        <v>29665300</v>
      </c>
      <c r="D10" s="210"/>
      <c r="E10" s="138">
        <v>-174534</v>
      </c>
      <c r="F10" s="181">
        <f t="shared" si="0"/>
        <v>-174534</v>
      </c>
      <c r="G10" s="281">
        <f t="shared" si="1"/>
        <v>29490766</v>
      </c>
    </row>
    <row r="11" spans="1:7" s="46" customFormat="1" ht="12" customHeight="1">
      <c r="A11" s="168" t="s">
        <v>62</v>
      </c>
      <c r="B11" s="152" t="s">
        <v>146</v>
      </c>
      <c r="C11" s="138">
        <v>62789040</v>
      </c>
      <c r="D11" s="210">
        <v>2384200</v>
      </c>
      <c r="E11" s="138"/>
      <c r="F11" s="181">
        <f t="shared" si="0"/>
        <v>2384200</v>
      </c>
      <c r="G11" s="281">
        <f t="shared" si="1"/>
        <v>65173240</v>
      </c>
    </row>
    <row r="12" spans="1:7" s="46" customFormat="1" ht="12" customHeight="1">
      <c r="A12" s="168" t="s">
        <v>63</v>
      </c>
      <c r="B12" s="152" t="s">
        <v>147</v>
      </c>
      <c r="C12" s="138">
        <v>3035890</v>
      </c>
      <c r="D12" s="210"/>
      <c r="E12" s="138"/>
      <c r="F12" s="181">
        <f t="shared" si="0"/>
        <v>0</v>
      </c>
      <c r="G12" s="281">
        <f t="shared" si="1"/>
        <v>3035890</v>
      </c>
    </row>
    <row r="13" spans="1:7" s="46" customFormat="1" ht="12" customHeight="1">
      <c r="A13" s="168" t="s">
        <v>80</v>
      </c>
      <c r="B13" s="152" t="s">
        <v>361</v>
      </c>
      <c r="C13" s="138">
        <v>12136419</v>
      </c>
      <c r="D13" s="210">
        <v>-3185234</v>
      </c>
      <c r="E13" s="138">
        <v>-1047326</v>
      </c>
      <c r="F13" s="181">
        <v>-4232560</v>
      </c>
      <c r="G13" s="281">
        <f t="shared" si="1"/>
        <v>7903859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61293352</v>
      </c>
      <c r="D15" s="208">
        <f>+D16+D17+D18+D19+D20</f>
        <v>500000</v>
      </c>
      <c r="E15" s="137">
        <f>+E16+E17+E18+E19+E20</f>
        <v>-1891500</v>
      </c>
      <c r="F15" s="137">
        <v>-1391500</v>
      </c>
      <c r="G15" s="280">
        <v>59901852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61293352</v>
      </c>
      <c r="D20" s="210">
        <v>500000</v>
      </c>
      <c r="E20" s="138">
        <v>-1891500</v>
      </c>
      <c r="F20" s="309">
        <v>-1391500</v>
      </c>
      <c r="G20" s="282">
        <f t="shared" si="3"/>
        <v>59901852</v>
      </c>
    </row>
    <row r="21" spans="1:7" s="46" customFormat="1" ht="12" customHeight="1" thickBot="1">
      <c r="A21" s="169" t="s">
        <v>76</v>
      </c>
      <c r="B21" s="153" t="s">
        <v>152</v>
      </c>
      <c r="C21" s="140">
        <v>30688760</v>
      </c>
      <c r="D21" s="211"/>
      <c r="E21" s="140"/>
      <c r="F21" s="310">
        <f t="shared" si="2"/>
        <v>0</v>
      </c>
      <c r="G21" s="283">
        <f t="shared" si="3"/>
        <v>30688760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18656000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18656000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>
        <v>15000000</v>
      </c>
      <c r="E23" s="139"/>
      <c r="F23" s="181">
        <v>15000000</v>
      </c>
      <c r="G23" s="281">
        <f aca="true" t="shared" si="4" ref="G23:G28">C23+F23</f>
        <v>15000000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>D24+E24</f>
        <v>0</v>
      </c>
      <c r="G24" s="282">
        <f t="shared" si="4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>D25+E25</f>
        <v>0</v>
      </c>
      <c r="G25" s="282">
        <f t="shared" si="4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>D26+E26</f>
        <v>0</v>
      </c>
      <c r="G26" s="282">
        <f t="shared" si="4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18656000</v>
      </c>
      <c r="D27" s="210">
        <v>-15000000</v>
      </c>
      <c r="E27" s="138"/>
      <c r="F27" s="309">
        <v>-15000000</v>
      </c>
      <c r="G27" s="282">
        <f t="shared" si="4"/>
        <v>3656000</v>
      </c>
    </row>
    <row r="28" spans="1:7" s="46" customFormat="1" ht="12" customHeight="1" thickBot="1">
      <c r="A28" s="169" t="s">
        <v>94</v>
      </c>
      <c r="B28" s="153" t="s">
        <v>157</v>
      </c>
      <c r="C28" s="140">
        <v>3656000</v>
      </c>
      <c r="D28" s="211"/>
      <c r="E28" s="140"/>
      <c r="F28" s="310">
        <f>D28+E28</f>
        <v>0</v>
      </c>
      <c r="G28" s="283">
        <f t="shared" si="4"/>
        <v>3656000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49454230</v>
      </c>
      <c r="D29" s="143">
        <f>+D30+D31+D32+D33+D34+D35+D36</f>
        <v>600000</v>
      </c>
      <c r="E29" s="143">
        <f>+E30+E31+E32+E33+E34+E35+E36</f>
        <v>1500000</v>
      </c>
      <c r="F29" s="143">
        <f>+F30+F31+F32+F33+F34+F35+F36</f>
        <v>2100000</v>
      </c>
      <c r="G29" s="284">
        <f>+G30+G31+G32+G33+G34+G35+G36</f>
        <v>51554230</v>
      </c>
    </row>
    <row r="30" spans="1:7" s="46" customFormat="1" ht="12" customHeight="1">
      <c r="A30" s="167" t="s">
        <v>158</v>
      </c>
      <c r="B30" s="151" t="s">
        <v>464</v>
      </c>
      <c r="C30" s="139">
        <v>8500000</v>
      </c>
      <c r="D30" s="139"/>
      <c r="E30" s="139"/>
      <c r="F30" s="181">
        <f aca="true" t="shared" si="5" ref="F30:F36">D30+E30</f>
        <v>0</v>
      </c>
      <c r="G30" s="281">
        <f aca="true" t="shared" si="6" ref="G30:G36">C30+F30</f>
        <v>8500000</v>
      </c>
    </row>
    <row r="31" spans="1:7" s="46" customFormat="1" ht="12" customHeight="1">
      <c r="A31" s="168" t="s">
        <v>159</v>
      </c>
      <c r="B31" s="152" t="s">
        <v>422</v>
      </c>
      <c r="C31" s="138">
        <v>200000</v>
      </c>
      <c r="D31" s="138"/>
      <c r="E31" s="138"/>
      <c r="F31" s="309">
        <f t="shared" si="5"/>
        <v>0</v>
      </c>
      <c r="G31" s="282">
        <f t="shared" si="6"/>
        <v>200000</v>
      </c>
    </row>
    <row r="32" spans="1:7" s="46" customFormat="1" ht="12" customHeight="1">
      <c r="A32" s="168" t="s">
        <v>160</v>
      </c>
      <c r="B32" s="152" t="s">
        <v>423</v>
      </c>
      <c r="C32" s="138">
        <v>34000000</v>
      </c>
      <c r="D32" s="138">
        <v>600000</v>
      </c>
      <c r="E32" s="138">
        <v>1500000</v>
      </c>
      <c r="F32" s="309">
        <v>2100000</v>
      </c>
      <c r="G32" s="282">
        <f t="shared" si="6"/>
        <v>36100000</v>
      </c>
    </row>
    <row r="33" spans="1:7" s="46" customFormat="1" ht="12" customHeight="1">
      <c r="A33" s="168" t="s">
        <v>161</v>
      </c>
      <c r="B33" s="152" t="s">
        <v>465</v>
      </c>
      <c r="C33" s="138">
        <v>4230</v>
      </c>
      <c r="D33" s="138"/>
      <c r="E33" s="138"/>
      <c r="F33" s="309">
        <f t="shared" si="5"/>
        <v>0</v>
      </c>
      <c r="G33" s="282">
        <f t="shared" si="6"/>
        <v>4230</v>
      </c>
    </row>
    <row r="34" spans="1:7" s="46" customFormat="1" ht="12" customHeight="1">
      <c r="A34" s="168" t="s">
        <v>425</v>
      </c>
      <c r="B34" s="152" t="s">
        <v>162</v>
      </c>
      <c r="C34" s="138">
        <v>6200000</v>
      </c>
      <c r="D34" s="138"/>
      <c r="E34" s="138"/>
      <c r="F34" s="309">
        <f t="shared" si="5"/>
        <v>0</v>
      </c>
      <c r="G34" s="282">
        <f t="shared" si="6"/>
        <v>6200000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5"/>
        <v>0</v>
      </c>
      <c r="G35" s="282">
        <f t="shared" si="6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>
        <v>550000</v>
      </c>
      <c r="D36" s="140"/>
      <c r="E36" s="140"/>
      <c r="F36" s="310">
        <f t="shared" si="5"/>
        <v>0</v>
      </c>
      <c r="G36" s="283">
        <f t="shared" si="6"/>
        <v>550000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8158000</v>
      </c>
      <c r="D37" s="208">
        <f>SUM(D38:D48)</f>
        <v>1926230</v>
      </c>
      <c r="E37" s="137">
        <f>SUM(E38:E48)</f>
        <v>0</v>
      </c>
      <c r="F37" s="137">
        <f>SUM(F38:F48)</f>
        <v>1926230</v>
      </c>
      <c r="G37" s="280">
        <f>SUM(G38:G48)</f>
        <v>10084230</v>
      </c>
    </row>
    <row r="38" spans="1:7" s="46" customFormat="1" ht="12" customHeight="1">
      <c r="A38" s="167" t="s">
        <v>53</v>
      </c>
      <c r="B38" s="151" t="s">
        <v>167</v>
      </c>
      <c r="C38" s="139">
        <v>472440</v>
      </c>
      <c r="D38" s="209">
        <v>975000</v>
      </c>
      <c r="E38" s="139"/>
      <c r="F38" s="181">
        <f aca="true" t="shared" si="7" ref="F38:F48">D38+E38</f>
        <v>975000</v>
      </c>
      <c r="G38" s="281">
        <f aca="true" t="shared" si="8" ref="G38:G48">C38+F38</f>
        <v>1447440</v>
      </c>
    </row>
    <row r="39" spans="1:7" s="46" customFormat="1" ht="12" customHeight="1">
      <c r="A39" s="168" t="s">
        <v>54</v>
      </c>
      <c r="B39" s="152" t="s">
        <v>168</v>
      </c>
      <c r="C39" s="138">
        <v>196850</v>
      </c>
      <c r="D39" s="210">
        <v>335732</v>
      </c>
      <c r="E39" s="138"/>
      <c r="F39" s="309">
        <f t="shared" si="7"/>
        <v>335732</v>
      </c>
      <c r="G39" s="282">
        <f t="shared" si="8"/>
        <v>532582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7"/>
        <v>0</v>
      </c>
      <c r="G40" s="282">
        <f t="shared" si="8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6457600</v>
      </c>
      <c r="D41" s="210"/>
      <c r="E41" s="138"/>
      <c r="F41" s="309">
        <f t="shared" si="7"/>
        <v>0</v>
      </c>
      <c r="G41" s="282">
        <f t="shared" si="8"/>
        <v>6457600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7"/>
        <v>0</v>
      </c>
      <c r="G42" s="282">
        <f t="shared" si="8"/>
        <v>0</v>
      </c>
    </row>
    <row r="43" spans="1:7" s="46" customFormat="1" ht="12" customHeight="1">
      <c r="A43" s="168" t="s">
        <v>99</v>
      </c>
      <c r="B43" s="152" t="s">
        <v>172</v>
      </c>
      <c r="C43" s="138">
        <v>1031110</v>
      </c>
      <c r="D43" s="210">
        <v>299498</v>
      </c>
      <c r="E43" s="138"/>
      <c r="F43" s="309">
        <f t="shared" si="7"/>
        <v>299498</v>
      </c>
      <c r="G43" s="282">
        <f t="shared" si="8"/>
        <v>1330608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7"/>
        <v>0</v>
      </c>
      <c r="G44" s="282">
        <f t="shared" si="8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7"/>
        <v>0</v>
      </c>
      <c r="G45" s="282">
        <f t="shared" si="8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7"/>
        <v>0</v>
      </c>
      <c r="G46" s="285">
        <f t="shared" si="8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7"/>
        <v>0</v>
      </c>
      <c r="G47" s="286">
        <f t="shared" si="8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>
        <v>316000</v>
      </c>
      <c r="E48" s="142"/>
      <c r="F48" s="313">
        <f t="shared" si="7"/>
        <v>316000</v>
      </c>
      <c r="G48" s="286">
        <f t="shared" si="8"/>
        <v>316000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317183860</v>
      </c>
      <c r="D65" s="212">
        <f>+D8+D15+D22+D29+D37+D49+D55+D60</f>
        <v>2292968</v>
      </c>
      <c r="E65" s="143">
        <f>+E8+E15+E22+E29+E37+E49+E55+E60</f>
        <v>-1613300</v>
      </c>
      <c r="F65" s="143">
        <f>+F8+F15+F22+F29+F37+F49+F55+F60</f>
        <v>679668</v>
      </c>
      <c r="G65" s="284">
        <f>+G8+G15+G22+G29+G37+G49+G55+G60</f>
        <v>317863528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88337964</v>
      </c>
      <c r="D75" s="137">
        <v>14360313</v>
      </c>
      <c r="E75" s="137">
        <f>SUM(E76:E77)</f>
        <v>0</v>
      </c>
      <c r="F75" s="137">
        <v>14360313</v>
      </c>
      <c r="G75" s="280">
        <f>SUM(G76:G77)</f>
        <v>102698277</v>
      </c>
    </row>
    <row r="76" spans="1:7" s="46" customFormat="1" ht="12" customHeight="1">
      <c r="A76" s="167" t="s">
        <v>230</v>
      </c>
      <c r="B76" s="151" t="s">
        <v>209</v>
      </c>
      <c r="C76" s="141">
        <v>88337964</v>
      </c>
      <c r="D76" s="141">
        <v>14360313</v>
      </c>
      <c r="E76" s="141"/>
      <c r="F76" s="307">
        <v>14360313</v>
      </c>
      <c r="G76" s="285">
        <f>C76+F76</f>
        <v>102698277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9" ref="F83:F88">D83+E83</f>
        <v>0</v>
      </c>
      <c r="G83" s="285">
        <f aca="true" t="shared" si="10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9"/>
        <v>0</v>
      </c>
      <c r="G84" s="285">
        <f t="shared" si="10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9"/>
        <v>0</v>
      </c>
      <c r="G85" s="285">
        <f t="shared" si="10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9"/>
        <v>0</v>
      </c>
      <c r="G86" s="285">
        <f t="shared" si="10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9"/>
        <v>0</v>
      </c>
      <c r="G87" s="280">
        <f t="shared" si="10"/>
        <v>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9"/>
        <v>0</v>
      </c>
      <c r="G88" s="280">
        <f t="shared" si="10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88337964</v>
      </c>
      <c r="D89" s="143">
        <f>+D66+D70+D75+D78+D82+D88+D87</f>
        <v>14360313</v>
      </c>
      <c r="E89" s="143">
        <f>+E66+E70+E75+E78+E82+E88+E87</f>
        <v>0</v>
      </c>
      <c r="F89" s="143">
        <f>+F66+F70+F75+F78+F82+F88+F87</f>
        <v>14360313</v>
      </c>
      <c r="G89" s="284">
        <f>+G66+G70+G75+G78+G82+G88+G87</f>
        <v>102698277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405521824</v>
      </c>
      <c r="D90" s="143">
        <f>+D65+D89</f>
        <v>16653281</v>
      </c>
      <c r="E90" s="143">
        <f>+E65+E89</f>
        <v>-1613300</v>
      </c>
      <c r="F90" s="143">
        <f>+F65+F89</f>
        <v>15039981</v>
      </c>
      <c r="G90" s="284">
        <f>+G65+G89</f>
        <v>420561805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171080950</v>
      </c>
      <c r="D93" s="289">
        <f>+D94+D95+D96+D97+D98+D111</f>
        <v>9146101</v>
      </c>
      <c r="E93" s="136">
        <f>+E94+E95+E96+E97+E98+E111</f>
        <v>-2313300</v>
      </c>
      <c r="F93" s="136">
        <f>+F94+F95+F96+F97+F98+F111</f>
        <v>6832801</v>
      </c>
      <c r="G93" s="293">
        <f>+G94+G95+G96+G97+G98+G111</f>
        <v>177913751</v>
      </c>
    </row>
    <row r="94" spans="1:7" ht="12" customHeight="1">
      <c r="A94" s="175" t="s">
        <v>60</v>
      </c>
      <c r="B94" s="8" t="s">
        <v>34</v>
      </c>
      <c r="C94" s="200">
        <v>66805069</v>
      </c>
      <c r="D94" s="290">
        <v>618218</v>
      </c>
      <c r="E94" s="200">
        <v>-8000000</v>
      </c>
      <c r="F94" s="308">
        <f aca="true" t="shared" si="11" ref="F94:F113">D94+E94</f>
        <v>-7381782</v>
      </c>
      <c r="G94" s="294">
        <f aca="true" t="shared" si="12" ref="G94:G113">C94+F94</f>
        <v>59423287</v>
      </c>
    </row>
    <row r="95" spans="1:7" ht="12" customHeight="1">
      <c r="A95" s="168" t="s">
        <v>61</v>
      </c>
      <c r="B95" s="6" t="s">
        <v>105</v>
      </c>
      <c r="C95" s="138">
        <v>10885696</v>
      </c>
      <c r="D95" s="291">
        <v>139266</v>
      </c>
      <c r="E95" s="138">
        <v>-1072500</v>
      </c>
      <c r="F95" s="309">
        <f t="shared" si="11"/>
        <v>-933234</v>
      </c>
      <c r="G95" s="282">
        <f t="shared" si="12"/>
        <v>9952462</v>
      </c>
    </row>
    <row r="96" spans="1:7" ht="12" customHeight="1">
      <c r="A96" s="168" t="s">
        <v>62</v>
      </c>
      <c r="B96" s="6" t="s">
        <v>79</v>
      </c>
      <c r="C96" s="140">
        <v>47276980</v>
      </c>
      <c r="D96" s="291">
        <v>12253561</v>
      </c>
      <c r="E96" s="140">
        <v>849100</v>
      </c>
      <c r="F96" s="310">
        <f t="shared" si="11"/>
        <v>13102661</v>
      </c>
      <c r="G96" s="283">
        <f t="shared" si="12"/>
        <v>60379641</v>
      </c>
    </row>
    <row r="97" spans="1:7" ht="12" customHeight="1">
      <c r="A97" s="168" t="s">
        <v>63</v>
      </c>
      <c r="B97" s="9" t="s">
        <v>106</v>
      </c>
      <c r="C97" s="140">
        <v>21232250</v>
      </c>
      <c r="D97" s="270">
        <v>1695950</v>
      </c>
      <c r="E97" s="140">
        <v>5910100</v>
      </c>
      <c r="F97" s="310">
        <f t="shared" si="11"/>
        <v>7606050</v>
      </c>
      <c r="G97" s="283">
        <f t="shared" si="12"/>
        <v>28838300</v>
      </c>
    </row>
    <row r="98" spans="1:7" ht="12" customHeight="1">
      <c r="A98" s="168" t="s">
        <v>71</v>
      </c>
      <c r="B98" s="17" t="s">
        <v>107</v>
      </c>
      <c r="C98" s="140">
        <v>15280955</v>
      </c>
      <c r="D98" s="270">
        <v>2061525</v>
      </c>
      <c r="E98" s="140"/>
      <c r="F98" s="310">
        <f t="shared" si="11"/>
        <v>2061525</v>
      </c>
      <c r="G98" s="283">
        <f t="shared" si="12"/>
        <v>17342480</v>
      </c>
    </row>
    <row r="99" spans="1:7" ht="12" customHeight="1">
      <c r="A99" s="168" t="s">
        <v>64</v>
      </c>
      <c r="B99" s="6" t="s">
        <v>366</v>
      </c>
      <c r="C99" s="140"/>
      <c r="D99" s="270">
        <v>1461525</v>
      </c>
      <c r="E99" s="140"/>
      <c r="F99" s="310">
        <f t="shared" si="11"/>
        <v>1461525</v>
      </c>
      <c r="G99" s="283">
        <f t="shared" si="12"/>
        <v>1461525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1"/>
        <v>0</v>
      </c>
      <c r="G100" s="283">
        <f t="shared" si="12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1"/>
        <v>0</v>
      </c>
      <c r="G101" s="283">
        <f t="shared" si="12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1"/>
        <v>0</v>
      </c>
      <c r="G102" s="283">
        <f t="shared" si="12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1"/>
        <v>0</v>
      </c>
      <c r="G103" s="283">
        <f t="shared" si="12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1"/>
        <v>0</v>
      </c>
      <c r="G104" s="283">
        <f t="shared" si="12"/>
        <v>0</v>
      </c>
    </row>
    <row r="105" spans="1:7" ht="12" customHeight="1">
      <c r="A105" s="168" t="s">
        <v>77</v>
      </c>
      <c r="B105" s="53" t="s">
        <v>244</v>
      </c>
      <c r="C105" s="140">
        <v>4754065</v>
      </c>
      <c r="D105" s="270"/>
      <c r="E105" s="140"/>
      <c r="F105" s="310">
        <f t="shared" si="11"/>
        <v>0</v>
      </c>
      <c r="G105" s="283">
        <f t="shared" si="12"/>
        <v>4754065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1"/>
        <v>0</v>
      </c>
      <c r="G106" s="283">
        <f t="shared" si="12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1"/>
        <v>0</v>
      </c>
      <c r="G107" s="283">
        <f t="shared" si="12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1"/>
        <v>0</v>
      </c>
      <c r="G108" s="283">
        <f t="shared" si="12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1"/>
        <v>0</v>
      </c>
      <c r="G109" s="283">
        <f t="shared" si="12"/>
        <v>0</v>
      </c>
    </row>
    <row r="110" spans="1:7" ht="12" customHeight="1">
      <c r="A110" s="168" t="s">
        <v>307</v>
      </c>
      <c r="B110" s="54" t="s">
        <v>249</v>
      </c>
      <c r="C110" s="138">
        <v>10526890</v>
      </c>
      <c r="D110" s="269">
        <v>600000</v>
      </c>
      <c r="E110" s="138"/>
      <c r="F110" s="309">
        <f t="shared" si="11"/>
        <v>600000</v>
      </c>
      <c r="G110" s="282">
        <f t="shared" si="12"/>
        <v>11126890</v>
      </c>
    </row>
    <row r="111" spans="1:7" ht="12" customHeight="1">
      <c r="A111" s="168" t="s">
        <v>311</v>
      </c>
      <c r="B111" s="9" t="s">
        <v>35</v>
      </c>
      <c r="C111" s="138">
        <v>9600000</v>
      </c>
      <c r="D111" s="269">
        <v>-7622419</v>
      </c>
      <c r="E111" s="138"/>
      <c r="F111" s="309">
        <f t="shared" si="11"/>
        <v>-7622419</v>
      </c>
      <c r="G111" s="282">
        <f t="shared" si="12"/>
        <v>1977581</v>
      </c>
    </row>
    <row r="112" spans="1:7" ht="12" customHeight="1">
      <c r="A112" s="169" t="s">
        <v>312</v>
      </c>
      <c r="B112" s="6" t="s">
        <v>367</v>
      </c>
      <c r="C112" s="140">
        <v>5000000</v>
      </c>
      <c r="D112" s="270">
        <v>-3022419</v>
      </c>
      <c r="E112" s="140"/>
      <c r="F112" s="310">
        <f t="shared" si="11"/>
        <v>-3022419</v>
      </c>
      <c r="G112" s="283">
        <f t="shared" si="12"/>
        <v>1977581</v>
      </c>
    </row>
    <row r="113" spans="1:7" ht="12" customHeight="1" thickBot="1">
      <c r="A113" s="177" t="s">
        <v>313</v>
      </c>
      <c r="B113" s="56" t="s">
        <v>368</v>
      </c>
      <c r="C113" s="201">
        <v>4600000</v>
      </c>
      <c r="D113" s="271">
        <v>-4600000</v>
      </c>
      <c r="E113" s="201"/>
      <c r="F113" s="311">
        <f t="shared" si="11"/>
        <v>-4600000</v>
      </c>
      <c r="G113" s="295">
        <f t="shared" si="12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89798516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89798516</v>
      </c>
    </row>
    <row r="115" spans="1:7" ht="12" customHeight="1">
      <c r="A115" s="167" t="s">
        <v>66</v>
      </c>
      <c r="B115" s="6" t="s">
        <v>124</v>
      </c>
      <c r="C115" s="139">
        <v>5156000</v>
      </c>
      <c r="D115" s="267"/>
      <c r="E115" s="139"/>
      <c r="F115" s="181">
        <f aca="true" t="shared" si="13" ref="F115:F127">D115+E115</f>
        <v>0</v>
      </c>
      <c r="G115" s="281">
        <f aca="true" t="shared" si="14" ref="G115:G127">C115+F115</f>
        <v>5156000</v>
      </c>
    </row>
    <row r="116" spans="1:7" ht="12" customHeight="1">
      <c r="A116" s="167" t="s">
        <v>67</v>
      </c>
      <c r="B116" s="10" t="s">
        <v>254</v>
      </c>
      <c r="C116" s="139">
        <v>3656000</v>
      </c>
      <c r="D116" s="267"/>
      <c r="E116" s="139"/>
      <c r="F116" s="181">
        <f t="shared" si="13"/>
        <v>0</v>
      </c>
      <c r="G116" s="281">
        <f t="shared" si="14"/>
        <v>3656000</v>
      </c>
    </row>
    <row r="117" spans="1:7" ht="12" customHeight="1">
      <c r="A117" s="167" t="s">
        <v>68</v>
      </c>
      <c r="B117" s="10" t="s">
        <v>109</v>
      </c>
      <c r="C117" s="138">
        <v>84642516</v>
      </c>
      <c r="D117" s="269"/>
      <c r="E117" s="138"/>
      <c r="F117" s="309">
        <f t="shared" si="13"/>
        <v>0</v>
      </c>
      <c r="G117" s="282">
        <f t="shared" si="14"/>
        <v>84642516</v>
      </c>
    </row>
    <row r="118" spans="1:7" ht="12" customHeight="1">
      <c r="A118" s="167" t="s">
        <v>69</v>
      </c>
      <c r="B118" s="10" t="s">
        <v>255</v>
      </c>
      <c r="C118" s="138">
        <v>60800000</v>
      </c>
      <c r="D118" s="269"/>
      <c r="E118" s="138"/>
      <c r="F118" s="309">
        <f t="shared" si="13"/>
        <v>0</v>
      </c>
      <c r="G118" s="282">
        <f t="shared" si="14"/>
        <v>60800000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3"/>
        <v>0</v>
      </c>
      <c r="G119" s="282">
        <f t="shared" si="14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3"/>
        <v>0</v>
      </c>
      <c r="G120" s="282">
        <f t="shared" si="14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3"/>
        <v>0</v>
      </c>
      <c r="G121" s="282">
        <f t="shared" si="14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3"/>
        <v>0</v>
      </c>
      <c r="G122" s="282">
        <f t="shared" si="14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3"/>
        <v>0</v>
      </c>
      <c r="G123" s="282">
        <f t="shared" si="14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3"/>
        <v>0</v>
      </c>
      <c r="G124" s="282">
        <f t="shared" si="14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3"/>
        <v>0</v>
      </c>
      <c r="G125" s="282">
        <f t="shared" si="14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3"/>
        <v>0</v>
      </c>
      <c r="G126" s="282">
        <f t="shared" si="14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3"/>
        <v>0</v>
      </c>
      <c r="G127" s="283">
        <f t="shared" si="14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260879466</v>
      </c>
      <c r="D128" s="266">
        <f>+D93+D114</f>
        <v>9146101</v>
      </c>
      <c r="E128" s="137">
        <f>+E93+E114</f>
        <v>-2313300</v>
      </c>
      <c r="F128" s="137">
        <f>+F93+F114</f>
        <v>6832801</v>
      </c>
      <c r="G128" s="280">
        <f>+G93+G114</f>
        <v>267712267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5" ref="F134:F139">D134+E134</f>
        <v>0</v>
      </c>
      <c r="G134" s="282">
        <f aca="true" t="shared" si="16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5"/>
        <v>0</v>
      </c>
      <c r="G135" s="282">
        <f t="shared" si="16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5"/>
        <v>0</v>
      </c>
      <c r="G136" s="282">
        <f t="shared" si="16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5"/>
        <v>0</v>
      </c>
      <c r="G137" s="282">
        <f t="shared" si="16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5"/>
        <v>0</v>
      </c>
      <c r="G138" s="282">
        <f t="shared" si="16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5"/>
        <v>0</v>
      </c>
      <c r="G139" s="282">
        <f t="shared" si="16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144642358</v>
      </c>
      <c r="D140" s="268">
        <f>+D141+D142+D144+D145+D143</f>
        <v>7507180</v>
      </c>
      <c r="E140" s="143">
        <f>+E141+E142+E144+E145+E143</f>
        <v>700000</v>
      </c>
      <c r="F140" s="143">
        <f>+F141+F142+F144+F145+F143</f>
        <v>8207180</v>
      </c>
      <c r="G140" s="284">
        <f>+G141+G142+G144+G145+G143</f>
        <v>152849538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>
        <v>6282357</v>
      </c>
      <c r="D142" s="269"/>
      <c r="E142" s="138"/>
      <c r="F142" s="309">
        <f>D142+E142</f>
        <v>0</v>
      </c>
      <c r="G142" s="282">
        <f>C142+F142</f>
        <v>6282357</v>
      </c>
    </row>
    <row r="143" spans="1:7" ht="12" customHeight="1">
      <c r="A143" s="167" t="s">
        <v>178</v>
      </c>
      <c r="B143" s="7" t="s">
        <v>375</v>
      </c>
      <c r="C143" s="138">
        <v>138360001</v>
      </c>
      <c r="D143" s="269">
        <v>7507180</v>
      </c>
      <c r="E143" s="138">
        <v>700000</v>
      </c>
      <c r="F143" s="309">
        <f>D143+E143</f>
        <v>8207180</v>
      </c>
      <c r="G143" s="282">
        <f>C143+F143</f>
        <v>146567181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7" ref="F147:F153">D147+E147</f>
        <v>0</v>
      </c>
      <c r="G147" s="282">
        <f aca="true" t="shared" si="18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7"/>
        <v>0</v>
      </c>
      <c r="G148" s="282">
        <f t="shared" si="18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7"/>
        <v>0</v>
      </c>
      <c r="G149" s="282">
        <f t="shared" si="18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7"/>
        <v>0</v>
      </c>
      <c r="G150" s="282">
        <f t="shared" si="18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7"/>
        <v>0</v>
      </c>
      <c r="G151" s="283">
        <f t="shared" si="18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7"/>
        <v>0</v>
      </c>
      <c r="G152" s="296">
        <f t="shared" si="18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7"/>
        <v>0</v>
      </c>
      <c r="G153" s="296">
        <f t="shared" si="18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144642358</v>
      </c>
      <c r="D154" s="274">
        <f>+D129+D133+D140+D146+D152+D153</f>
        <v>7507180</v>
      </c>
      <c r="E154" s="205">
        <v>700000</v>
      </c>
      <c r="F154" s="205">
        <v>7507180</v>
      </c>
      <c r="G154" s="297">
        <f>+G129+G133+G140+G146+G152+G153</f>
        <v>152849538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405521824</v>
      </c>
      <c r="D155" s="274">
        <f>+D128+D154</f>
        <v>16653281</v>
      </c>
      <c r="E155" s="205">
        <v>-1613300</v>
      </c>
      <c r="F155" s="205">
        <f>+F128+F154</f>
        <v>14339981</v>
      </c>
      <c r="G155" s="297">
        <f>+G128+G154</f>
        <v>420561805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10</v>
      </c>
      <c r="D157" s="292"/>
      <c r="E157" s="239">
        <v>-2</v>
      </c>
      <c r="F157" s="330">
        <f>D157+E157</f>
        <v>-2</v>
      </c>
      <c r="G157" s="331">
        <f>C157+F157</f>
        <v>8</v>
      </c>
    </row>
    <row r="158" spans="1:7" ht="14.25" customHeight="1" thickBot="1">
      <c r="A158" s="74" t="s">
        <v>120</v>
      </c>
      <c r="B158" s="75"/>
      <c r="C158" s="239">
        <v>25</v>
      </c>
      <c r="D158" s="292"/>
      <c r="E158" s="239"/>
      <c r="F158" s="330">
        <f>D158+E158</f>
        <v>0</v>
      </c>
      <c r="G158" s="331">
        <f>C158+F158</f>
        <v>25</v>
      </c>
    </row>
  </sheetData>
  <sheetProtection formatCells="0"/>
  <mergeCells count="5">
    <mergeCell ref="C1:G1"/>
    <mergeCell ref="A7:G7"/>
    <mergeCell ref="B2:D2"/>
    <mergeCell ref="B3:D3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4" r:id="rId1"/>
  <rowBreaks count="2" manualBreakCount="2">
    <brk id="69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="98" zoomScaleNormal="98" zoomScaleSheetLayoutView="100" workbookViewId="0" topLeftCell="A124">
      <selection activeCell="E14" sqref="E14"/>
    </sheetView>
  </sheetViews>
  <sheetFormatPr defaultColWidth="9.00390625" defaultRowHeight="12.75"/>
  <cols>
    <col min="1" max="1" width="10.00390625" style="130" customWidth="1"/>
    <col min="2" max="2" width="62.00390625" style="131" customWidth="1"/>
    <col min="3" max="3" width="14.875" style="132" customWidth="1"/>
    <col min="4" max="4" width="14.375" style="2" customWidth="1"/>
    <col min="5" max="5" width="14.875" style="2" customWidth="1"/>
    <col min="6" max="6" width="12.5039062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3" t="s">
        <v>487</v>
      </c>
      <c r="D1" s="374"/>
      <c r="E1" s="374"/>
      <c r="F1" s="374"/>
      <c r="G1" s="374"/>
    </row>
    <row r="2" spans="1:7" s="43" customFormat="1" ht="21" customHeight="1" thickBot="1">
      <c r="A2" s="234" t="s">
        <v>41</v>
      </c>
      <c r="B2" s="369" t="s">
        <v>475</v>
      </c>
      <c r="C2" s="369"/>
      <c r="D2" s="370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371" t="s">
        <v>290</v>
      </c>
      <c r="C3" s="371"/>
      <c r="D3" s="372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436</v>
      </c>
    </row>
    <row r="5" spans="1:7" ht="40.5" customHeight="1" thickBot="1">
      <c r="A5" s="144" t="s">
        <v>119</v>
      </c>
      <c r="B5" s="71" t="s">
        <v>435</v>
      </c>
      <c r="C5" s="327" t="s">
        <v>377</v>
      </c>
      <c r="D5" s="328" t="s">
        <v>448</v>
      </c>
      <c r="E5" s="328" t="s">
        <v>496</v>
      </c>
      <c r="F5" s="328" t="s">
        <v>444</v>
      </c>
      <c r="G5" s="329" t="s">
        <v>497</v>
      </c>
    </row>
    <row r="6" spans="1:7" s="41" customFormat="1" ht="12.75" customHeight="1" thickBot="1">
      <c r="A6" s="62" t="s">
        <v>353</v>
      </c>
      <c r="B6" s="63" t="s">
        <v>354</v>
      </c>
      <c r="C6" s="324" t="s">
        <v>355</v>
      </c>
      <c r="D6" s="325" t="s">
        <v>357</v>
      </c>
      <c r="E6" s="325" t="s">
        <v>356</v>
      </c>
      <c r="F6" s="325" t="s">
        <v>449</v>
      </c>
      <c r="G6" s="326" t="s">
        <v>450</v>
      </c>
    </row>
    <row r="7" spans="1:7" s="41" customFormat="1" ht="15.75" customHeight="1" thickBot="1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179622278</v>
      </c>
      <c r="D8" s="208">
        <f>+D9+D10+D11+D12+D13+D14</f>
        <v>-733262</v>
      </c>
      <c r="E8" s="137">
        <f>+E9+E10+E11+E12+E13+E14</f>
        <v>-1221800</v>
      </c>
      <c r="F8" s="137">
        <f>+F9+F10+F11+F12+F13+F14</f>
        <v>-1955062</v>
      </c>
      <c r="G8" s="280">
        <f>+G9+G10+G11+G12+G13+G14</f>
        <v>177667216</v>
      </c>
    </row>
    <row r="9" spans="1:7" s="45" customFormat="1" ht="12" customHeight="1">
      <c r="A9" s="167" t="s">
        <v>60</v>
      </c>
      <c r="B9" s="151" t="s">
        <v>144</v>
      </c>
      <c r="C9" s="139">
        <v>71995629</v>
      </c>
      <c r="D9" s="209">
        <v>67772</v>
      </c>
      <c r="E9" s="139">
        <v>60</v>
      </c>
      <c r="F9" s="181">
        <f aca="true" t="shared" si="0" ref="F9:F14">D9+E9</f>
        <v>67832</v>
      </c>
      <c r="G9" s="281">
        <f aca="true" t="shared" si="1" ref="G9:G14">C9+F9</f>
        <v>72063461</v>
      </c>
    </row>
    <row r="10" spans="1:7" s="46" customFormat="1" ht="12" customHeight="1">
      <c r="A10" s="168" t="s">
        <v>61</v>
      </c>
      <c r="B10" s="152" t="s">
        <v>145</v>
      </c>
      <c r="C10" s="138">
        <v>29665300</v>
      </c>
      <c r="D10" s="210"/>
      <c r="E10" s="138">
        <v>-174534</v>
      </c>
      <c r="F10" s="181">
        <f t="shared" si="0"/>
        <v>-174534</v>
      </c>
      <c r="G10" s="281">
        <f t="shared" si="1"/>
        <v>29490766</v>
      </c>
    </row>
    <row r="11" spans="1:7" s="46" customFormat="1" ht="12" customHeight="1">
      <c r="A11" s="168" t="s">
        <v>62</v>
      </c>
      <c r="B11" s="152" t="s">
        <v>146</v>
      </c>
      <c r="C11" s="138">
        <v>62789040</v>
      </c>
      <c r="D11" s="210">
        <v>2384200</v>
      </c>
      <c r="E11" s="138"/>
      <c r="F11" s="181">
        <f t="shared" si="0"/>
        <v>2384200</v>
      </c>
      <c r="G11" s="281">
        <f t="shared" si="1"/>
        <v>65173240</v>
      </c>
    </row>
    <row r="12" spans="1:7" s="46" customFormat="1" ht="12" customHeight="1">
      <c r="A12" s="168" t="s">
        <v>63</v>
      </c>
      <c r="B12" s="152" t="s">
        <v>147</v>
      </c>
      <c r="C12" s="138">
        <v>3035890</v>
      </c>
      <c r="D12" s="210"/>
      <c r="E12" s="138"/>
      <c r="F12" s="181">
        <f t="shared" si="0"/>
        <v>0</v>
      </c>
      <c r="G12" s="281">
        <f t="shared" si="1"/>
        <v>3035890</v>
      </c>
    </row>
    <row r="13" spans="1:7" s="46" customFormat="1" ht="12" customHeight="1">
      <c r="A13" s="168" t="s">
        <v>80</v>
      </c>
      <c r="B13" s="152" t="s">
        <v>361</v>
      </c>
      <c r="C13" s="138">
        <v>12136419</v>
      </c>
      <c r="D13" s="210">
        <v>-3185234</v>
      </c>
      <c r="E13" s="138">
        <v>-1047326</v>
      </c>
      <c r="F13" s="181">
        <f t="shared" si="0"/>
        <v>-4232560</v>
      </c>
      <c r="G13" s="281">
        <f t="shared" si="1"/>
        <v>7903859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>
        <v>0</v>
      </c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30604592</v>
      </c>
      <c r="D15" s="208">
        <f>+D16+D17+D18+D19+D20</f>
        <v>500000</v>
      </c>
      <c r="E15" s="137">
        <f>+E16+E17+E18+E19+E20</f>
        <v>-1891500</v>
      </c>
      <c r="F15" s="137">
        <f>+F16+F17+F18+F19+F20</f>
        <v>-1391500</v>
      </c>
      <c r="G15" s="280">
        <f>+G16+G17+G18+G19+G20</f>
        <v>29213092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30604592</v>
      </c>
      <c r="D20" s="210">
        <v>500000</v>
      </c>
      <c r="E20" s="138">
        <v>-1891500</v>
      </c>
      <c r="F20" s="309">
        <f t="shared" si="2"/>
        <v>-1391500</v>
      </c>
      <c r="G20" s="282">
        <f t="shared" si="3"/>
        <v>29213092</v>
      </c>
    </row>
    <row r="21" spans="1:7" s="46" customFormat="1" ht="12" customHeight="1" thickBot="1">
      <c r="A21" s="169" t="s">
        <v>76</v>
      </c>
      <c r="B21" s="153" t="s">
        <v>152</v>
      </c>
      <c r="C21" s="140">
        <v>30604592</v>
      </c>
      <c r="D21" s="211"/>
      <c r="E21" s="140"/>
      <c r="F21" s="310">
        <f t="shared" si="2"/>
        <v>0</v>
      </c>
      <c r="G21" s="283">
        <f t="shared" si="3"/>
        <v>30604592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15000000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15000000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>
        <v>15000000</v>
      </c>
      <c r="E23" s="139"/>
      <c r="F23" s="181">
        <f aca="true" t="shared" si="4" ref="F23:F28">D23+E23</f>
        <v>15000000</v>
      </c>
      <c r="G23" s="281">
        <f aca="true" t="shared" si="5" ref="G23:G28">C23+F23</f>
        <v>15000000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15000000</v>
      </c>
      <c r="D27" s="210">
        <v>-15000000</v>
      </c>
      <c r="E27" s="138"/>
      <c r="F27" s="309">
        <f t="shared" si="4"/>
        <v>-15000000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428</v>
      </c>
      <c r="C29" s="143">
        <f>+C30+C31+C32+C33+C34+C35+C36</f>
        <v>45304230</v>
      </c>
      <c r="D29" s="143">
        <f>+D30+D31+D32+D33+D34+D35+D36</f>
        <v>0</v>
      </c>
      <c r="E29" s="143">
        <f>+E30+E31+E32+E33+E34+E35+E36</f>
        <v>1500000</v>
      </c>
      <c r="F29" s="143">
        <f>+F30+F31+F32+F33+F34+F35+F36</f>
        <v>1500000</v>
      </c>
      <c r="G29" s="284">
        <f>+G30+G31+G32+G33+G34+G35+G36</f>
        <v>46804230</v>
      </c>
    </row>
    <row r="30" spans="1:7" s="46" customFormat="1" ht="12" customHeight="1">
      <c r="A30" s="167" t="s">
        <v>158</v>
      </c>
      <c r="B30" s="151" t="s">
        <v>466</v>
      </c>
      <c r="C30" s="139">
        <v>8500000</v>
      </c>
      <c r="D30" s="139"/>
      <c r="E30" s="139"/>
      <c r="F30" s="181">
        <f aca="true" t="shared" si="6" ref="F30:F36">D30+E30</f>
        <v>0</v>
      </c>
      <c r="G30" s="281">
        <f aca="true" t="shared" si="7" ref="G30:G36">C30+F30</f>
        <v>8500000</v>
      </c>
    </row>
    <row r="31" spans="1:7" s="46" customFormat="1" ht="12" customHeight="1">
      <c r="A31" s="168" t="s">
        <v>159</v>
      </c>
      <c r="B31" s="152" t="s">
        <v>422</v>
      </c>
      <c r="C31" s="138">
        <v>200000</v>
      </c>
      <c r="D31" s="138"/>
      <c r="E31" s="138"/>
      <c r="F31" s="309">
        <f t="shared" si="6"/>
        <v>0</v>
      </c>
      <c r="G31" s="282">
        <f t="shared" si="7"/>
        <v>200000</v>
      </c>
    </row>
    <row r="32" spans="1:7" s="46" customFormat="1" ht="12" customHeight="1">
      <c r="A32" s="168" t="s">
        <v>160</v>
      </c>
      <c r="B32" s="152" t="s">
        <v>423</v>
      </c>
      <c r="C32" s="138">
        <v>29850000</v>
      </c>
      <c r="D32" s="138"/>
      <c r="E32" s="138">
        <v>1500000</v>
      </c>
      <c r="F32" s="309">
        <f t="shared" si="6"/>
        <v>1500000</v>
      </c>
      <c r="G32" s="282">
        <f t="shared" si="7"/>
        <v>31350000</v>
      </c>
    </row>
    <row r="33" spans="1:7" s="46" customFormat="1" ht="12" customHeight="1">
      <c r="A33" s="168" t="s">
        <v>161</v>
      </c>
      <c r="B33" s="152" t="s">
        <v>465</v>
      </c>
      <c r="C33" s="138">
        <v>4230</v>
      </c>
      <c r="D33" s="138"/>
      <c r="E33" s="138"/>
      <c r="F33" s="309">
        <f t="shared" si="6"/>
        <v>0</v>
      </c>
      <c r="G33" s="282">
        <f t="shared" si="7"/>
        <v>4230</v>
      </c>
    </row>
    <row r="34" spans="1:7" s="46" customFormat="1" ht="12" customHeight="1">
      <c r="A34" s="168" t="s">
        <v>425</v>
      </c>
      <c r="B34" s="152" t="s">
        <v>162</v>
      </c>
      <c r="C34" s="138">
        <v>6200000</v>
      </c>
      <c r="D34" s="138"/>
      <c r="E34" s="138"/>
      <c r="F34" s="309">
        <f t="shared" si="6"/>
        <v>0</v>
      </c>
      <c r="G34" s="282">
        <f t="shared" si="7"/>
        <v>6200000</v>
      </c>
    </row>
    <row r="35" spans="1:7" s="46" customFormat="1" ht="12" customHeight="1">
      <c r="A35" s="168" t="s">
        <v>426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427</v>
      </c>
      <c r="B36" s="153" t="s">
        <v>164</v>
      </c>
      <c r="C36" s="140">
        <v>550000</v>
      </c>
      <c r="D36" s="140"/>
      <c r="E36" s="140"/>
      <c r="F36" s="310">
        <f t="shared" si="6"/>
        <v>0</v>
      </c>
      <c r="G36" s="283">
        <f t="shared" si="7"/>
        <v>550000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8158000</v>
      </c>
      <c r="D37" s="208">
        <f>SUM(D38:D48)</f>
        <v>1926230</v>
      </c>
      <c r="E37" s="137">
        <f>SUM(E38:E48)</f>
        <v>0</v>
      </c>
      <c r="F37" s="137">
        <f>SUM(F38:F48)</f>
        <v>1926230</v>
      </c>
      <c r="G37" s="280">
        <f>SUM(G38:G48)</f>
        <v>10084230</v>
      </c>
    </row>
    <row r="38" spans="1:7" s="46" customFormat="1" ht="12" customHeight="1">
      <c r="A38" s="167" t="s">
        <v>53</v>
      </c>
      <c r="B38" s="151" t="s">
        <v>167</v>
      </c>
      <c r="C38" s="139">
        <v>472440</v>
      </c>
      <c r="D38" s="209">
        <v>975000</v>
      </c>
      <c r="E38" s="139"/>
      <c r="F38" s="181">
        <f aca="true" t="shared" si="8" ref="F38:F48">D38+E38</f>
        <v>975000</v>
      </c>
      <c r="G38" s="281">
        <f aca="true" t="shared" si="9" ref="G38:G48">C38+F38</f>
        <v>1447440</v>
      </c>
    </row>
    <row r="39" spans="1:7" s="46" customFormat="1" ht="12" customHeight="1">
      <c r="A39" s="168" t="s">
        <v>54</v>
      </c>
      <c r="B39" s="152" t="s">
        <v>168</v>
      </c>
      <c r="C39" s="138">
        <v>196850</v>
      </c>
      <c r="D39" s="210">
        <v>335732</v>
      </c>
      <c r="E39" s="138"/>
      <c r="F39" s="309">
        <f t="shared" si="8"/>
        <v>335732</v>
      </c>
      <c r="G39" s="282">
        <f t="shared" si="9"/>
        <v>532582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6457600</v>
      </c>
      <c r="D41" s="210"/>
      <c r="E41" s="138"/>
      <c r="F41" s="309">
        <f t="shared" si="8"/>
        <v>0</v>
      </c>
      <c r="G41" s="282">
        <f t="shared" si="9"/>
        <v>6457600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>
        <v>1031110</v>
      </c>
      <c r="D43" s="210">
        <v>299498</v>
      </c>
      <c r="E43" s="138"/>
      <c r="F43" s="309">
        <f t="shared" si="8"/>
        <v>299498</v>
      </c>
      <c r="G43" s="282">
        <f t="shared" si="9"/>
        <v>1330608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>
        <v>316000</v>
      </c>
      <c r="E48" s="142"/>
      <c r="F48" s="313">
        <f t="shared" si="8"/>
        <v>316000</v>
      </c>
      <c r="G48" s="286">
        <f t="shared" si="9"/>
        <v>316000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278689100</v>
      </c>
      <c r="D65" s="212">
        <f>+D8+D15+D22+D29+D37+D49+D55+D60</f>
        <v>1692968</v>
      </c>
      <c r="E65" s="143">
        <f>+E8+E15+E22+E29+E37+E49+E55+E60</f>
        <v>-1613300</v>
      </c>
      <c r="F65" s="143">
        <f>+F8+F15+F22+F29+F37+F49+F55+F60</f>
        <v>79668</v>
      </c>
      <c r="G65" s="284">
        <f>+G8+G15+G22+G29+G37+G49+G55+G60</f>
        <v>278768768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440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441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88337964</v>
      </c>
      <c r="D75" s="137">
        <f>SUM(D76:D77)</f>
        <v>14360313</v>
      </c>
      <c r="E75" s="137">
        <f>SUM(E76:E77)</f>
        <v>0</v>
      </c>
      <c r="F75" s="137">
        <f>SUM(F76:F77)</f>
        <v>14360313</v>
      </c>
      <c r="G75" s="280">
        <f>SUM(G76:G77)</f>
        <v>102698277</v>
      </c>
    </row>
    <row r="76" spans="1:7" s="46" customFormat="1" ht="12" customHeight="1">
      <c r="A76" s="167" t="s">
        <v>230</v>
      </c>
      <c r="B76" s="151" t="s">
        <v>209</v>
      </c>
      <c r="C76" s="141">
        <v>88337964</v>
      </c>
      <c r="D76" s="141">
        <v>14360313</v>
      </c>
      <c r="E76" s="141"/>
      <c r="F76" s="307">
        <f>D76+E76</f>
        <v>14360313</v>
      </c>
      <c r="G76" s="285">
        <f>C76+F76</f>
        <v>102698277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442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362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363</v>
      </c>
      <c r="B89" s="157" t="s">
        <v>346</v>
      </c>
      <c r="C89" s="143">
        <f>+C66+C70+C75+C78+C82+C88+C87</f>
        <v>88337964</v>
      </c>
      <c r="D89" s="143">
        <f>+D66+D70+D75+D78+D82+D88+D87</f>
        <v>14360313</v>
      </c>
      <c r="E89" s="143">
        <f>+E66+E70+E75+E78+E82+E88+E87</f>
        <v>0</v>
      </c>
      <c r="F89" s="143">
        <f>+F66+F70+F75+F78+F82+F88+F87</f>
        <v>14360313</v>
      </c>
      <c r="G89" s="284">
        <f>+G66+G70+G75+G78+G82+G88+G87</f>
        <v>102698277</v>
      </c>
    </row>
    <row r="90" spans="1:7" s="45" customFormat="1" ht="12" customHeight="1" thickBot="1">
      <c r="A90" s="174" t="s">
        <v>364</v>
      </c>
      <c r="B90" s="158" t="s">
        <v>365</v>
      </c>
      <c r="C90" s="143">
        <f>+C65+C89</f>
        <v>367027064</v>
      </c>
      <c r="D90" s="143">
        <f>+D65+D89</f>
        <v>16053281</v>
      </c>
      <c r="E90" s="143">
        <f>+E65+E89</f>
        <v>-1613300</v>
      </c>
      <c r="F90" s="143">
        <f>+F65+F89</f>
        <v>14439981</v>
      </c>
      <c r="G90" s="284">
        <f>+G65+G89</f>
        <v>381467045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>
      <c r="A93" s="145" t="s">
        <v>5</v>
      </c>
      <c r="B93" s="24" t="s">
        <v>369</v>
      </c>
      <c r="C93" s="136">
        <f>+C94+C95+C96+C97+C98+C111</f>
        <v>136242190</v>
      </c>
      <c r="D93" s="289">
        <f>+D94+D95+D96+D97+D98+D111</f>
        <v>8546101</v>
      </c>
      <c r="E93" s="136">
        <v>-2313300</v>
      </c>
      <c r="F93" s="136">
        <f>+F94+F95+F96+F97+F98+F111</f>
        <v>6232801</v>
      </c>
      <c r="G93" s="293">
        <f>+G94+G95+G96+G97+G98+G111</f>
        <v>142474991</v>
      </c>
    </row>
    <row r="94" spans="1:7" ht="12" customHeight="1">
      <c r="A94" s="175" t="s">
        <v>60</v>
      </c>
      <c r="B94" s="8" t="s">
        <v>34</v>
      </c>
      <c r="C94" s="200">
        <v>46047171</v>
      </c>
      <c r="D94" s="290">
        <v>618218</v>
      </c>
      <c r="E94" s="200">
        <v>-8000000</v>
      </c>
      <c r="F94" s="308">
        <f aca="true" t="shared" si="12" ref="F94:F113">D94+E94</f>
        <v>-7381782</v>
      </c>
      <c r="G94" s="294">
        <f aca="true" t="shared" si="13" ref="G94:G113">C94+F94</f>
        <v>38665389</v>
      </c>
    </row>
    <row r="95" spans="1:7" ht="12" customHeight="1">
      <c r="A95" s="168" t="s">
        <v>61</v>
      </c>
      <c r="B95" s="6" t="s">
        <v>105</v>
      </c>
      <c r="C95" s="138">
        <v>6739794</v>
      </c>
      <c r="D95" s="291">
        <v>139266</v>
      </c>
      <c r="E95" s="138">
        <v>-1072500</v>
      </c>
      <c r="F95" s="309">
        <f t="shared" si="12"/>
        <v>-933234</v>
      </c>
      <c r="G95" s="282">
        <f t="shared" si="13"/>
        <v>5806560</v>
      </c>
    </row>
    <row r="96" spans="1:7" ht="12" customHeight="1">
      <c r="A96" s="168" t="s">
        <v>62</v>
      </c>
      <c r="B96" s="6" t="s">
        <v>79</v>
      </c>
      <c r="C96" s="140">
        <v>41492020</v>
      </c>
      <c r="D96" s="291">
        <v>12253561</v>
      </c>
      <c r="E96" s="140">
        <v>849100</v>
      </c>
      <c r="F96" s="310">
        <f t="shared" si="12"/>
        <v>13102661</v>
      </c>
      <c r="G96" s="283">
        <f t="shared" si="13"/>
        <v>54594681</v>
      </c>
    </row>
    <row r="97" spans="1:7" ht="12" customHeight="1">
      <c r="A97" s="168" t="s">
        <v>63</v>
      </c>
      <c r="B97" s="9" t="s">
        <v>106</v>
      </c>
      <c r="C97" s="140">
        <v>21232250</v>
      </c>
      <c r="D97" s="270">
        <v>1695950</v>
      </c>
      <c r="E97" s="140">
        <v>5910100</v>
      </c>
      <c r="F97" s="310">
        <f t="shared" si="12"/>
        <v>7606050</v>
      </c>
      <c r="G97" s="283">
        <f t="shared" si="13"/>
        <v>28838300</v>
      </c>
    </row>
    <row r="98" spans="1:7" ht="12" customHeight="1">
      <c r="A98" s="168" t="s">
        <v>71</v>
      </c>
      <c r="B98" s="17" t="s">
        <v>107</v>
      </c>
      <c r="C98" s="140">
        <v>11130955</v>
      </c>
      <c r="D98" s="270">
        <v>1461525</v>
      </c>
      <c r="E98" s="140"/>
      <c r="F98" s="310">
        <f t="shared" si="12"/>
        <v>1461525</v>
      </c>
      <c r="G98" s="283">
        <f t="shared" si="13"/>
        <v>12592480</v>
      </c>
    </row>
    <row r="99" spans="1:7" ht="12" customHeight="1">
      <c r="A99" s="168" t="s">
        <v>64</v>
      </c>
      <c r="B99" s="6" t="s">
        <v>366</v>
      </c>
      <c r="C99" s="140"/>
      <c r="D99" s="270">
        <v>1461525</v>
      </c>
      <c r="E99" s="140"/>
      <c r="F99" s="310">
        <f t="shared" si="12"/>
        <v>1461525</v>
      </c>
      <c r="G99" s="283">
        <f t="shared" si="13"/>
        <v>1461525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481</v>
      </c>
      <c r="C103" s="140">
        <v>4754065</v>
      </c>
      <c r="D103" s="270"/>
      <c r="E103" s="140"/>
      <c r="F103" s="310">
        <f t="shared" si="12"/>
        <v>0</v>
      </c>
      <c r="G103" s="283">
        <f t="shared" si="13"/>
        <v>4754065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>
        <v>6376890</v>
      </c>
      <c r="D110" s="269"/>
      <c r="E110" s="138"/>
      <c r="F110" s="309">
        <f t="shared" si="12"/>
        <v>0</v>
      </c>
      <c r="G110" s="282">
        <f t="shared" si="13"/>
        <v>6376890</v>
      </c>
    </row>
    <row r="111" spans="1:7" ht="12" customHeight="1">
      <c r="A111" s="168" t="s">
        <v>311</v>
      </c>
      <c r="B111" s="9" t="s">
        <v>35</v>
      </c>
      <c r="C111" s="138">
        <v>9600000</v>
      </c>
      <c r="D111" s="269">
        <v>-7622419</v>
      </c>
      <c r="E111" s="138"/>
      <c r="F111" s="309">
        <f t="shared" si="12"/>
        <v>-7622419</v>
      </c>
      <c r="G111" s="282">
        <f t="shared" si="13"/>
        <v>1977581</v>
      </c>
    </row>
    <row r="112" spans="1:7" ht="12" customHeight="1">
      <c r="A112" s="169" t="s">
        <v>312</v>
      </c>
      <c r="B112" s="6" t="s">
        <v>367</v>
      </c>
      <c r="C112" s="140">
        <v>5000000</v>
      </c>
      <c r="D112" s="270">
        <v>-3022419</v>
      </c>
      <c r="E112" s="140"/>
      <c r="F112" s="310">
        <f t="shared" si="12"/>
        <v>-3022419</v>
      </c>
      <c r="G112" s="283">
        <f t="shared" si="13"/>
        <v>1977581</v>
      </c>
    </row>
    <row r="113" spans="1:7" ht="12" customHeight="1" thickBot="1">
      <c r="A113" s="177" t="s">
        <v>313</v>
      </c>
      <c r="B113" s="56" t="s">
        <v>368</v>
      </c>
      <c r="C113" s="201">
        <v>4600000</v>
      </c>
      <c r="D113" s="271">
        <v>-4600000</v>
      </c>
      <c r="E113" s="201"/>
      <c r="F113" s="311">
        <f t="shared" si="12"/>
        <v>-4600000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86142516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86142516</v>
      </c>
    </row>
    <row r="115" spans="1:7" ht="12" customHeight="1">
      <c r="A115" s="167" t="s">
        <v>66</v>
      </c>
      <c r="B115" s="6" t="s">
        <v>124</v>
      </c>
      <c r="C115" s="139">
        <v>1500000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1500000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>
        <v>84642516</v>
      </c>
      <c r="D117" s="269"/>
      <c r="E117" s="138"/>
      <c r="F117" s="309">
        <f t="shared" si="14"/>
        <v>0</v>
      </c>
      <c r="G117" s="282">
        <f t="shared" si="15"/>
        <v>84642516</v>
      </c>
    </row>
    <row r="118" spans="1:7" ht="12" customHeight="1">
      <c r="A118" s="167" t="s">
        <v>69</v>
      </c>
      <c r="B118" s="10" t="s">
        <v>255</v>
      </c>
      <c r="C118" s="138">
        <v>60800000</v>
      </c>
      <c r="D118" s="269"/>
      <c r="E118" s="138"/>
      <c r="F118" s="309">
        <f t="shared" si="14"/>
        <v>0</v>
      </c>
      <c r="G118" s="282">
        <f t="shared" si="15"/>
        <v>60800000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222384706</v>
      </c>
      <c r="D128" s="266">
        <f>+D93+D114</f>
        <v>8546101</v>
      </c>
      <c r="E128" s="137">
        <f>+E93+E114</f>
        <v>-2313300</v>
      </c>
      <c r="F128" s="137">
        <f>+F93+F114</f>
        <v>6232801</v>
      </c>
      <c r="G128" s="280">
        <f>+G93+G114</f>
        <v>228617507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372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371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370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376</v>
      </c>
      <c r="C140" s="143">
        <f>+C141+C142+C144+C145+C143</f>
        <v>144642358</v>
      </c>
      <c r="D140" s="268">
        <f>+D141+D142+D144+D145+D143</f>
        <v>7507180</v>
      </c>
      <c r="E140" s="143">
        <f>+E141+E142+E144+E145+E143</f>
        <v>700000</v>
      </c>
      <c r="F140" s="143">
        <f>+F141+F142+F144+F145+F143</f>
        <v>8207180</v>
      </c>
      <c r="G140" s="284">
        <f>+G141+G142+G144+G145+G143</f>
        <v>152849538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>
        <v>6282357</v>
      </c>
      <c r="D142" s="269"/>
      <c r="E142" s="138"/>
      <c r="F142" s="309">
        <f>D142+E142</f>
        <v>0</v>
      </c>
      <c r="G142" s="282">
        <f>C142+F142</f>
        <v>6282357</v>
      </c>
    </row>
    <row r="143" spans="1:7" ht="12" customHeight="1">
      <c r="A143" s="167" t="s">
        <v>178</v>
      </c>
      <c r="B143" s="7" t="s">
        <v>375</v>
      </c>
      <c r="C143" s="138">
        <v>138360001</v>
      </c>
      <c r="D143" s="269">
        <v>7507180</v>
      </c>
      <c r="E143" s="138">
        <v>700000</v>
      </c>
      <c r="F143" s="309">
        <f>D143+E143</f>
        <v>8207180</v>
      </c>
      <c r="G143" s="282">
        <f>C143+F143</f>
        <v>146567181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373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144642358</v>
      </c>
      <c r="D154" s="274">
        <f>+D129+D133+D140+D146+D152+D153</f>
        <v>7507180</v>
      </c>
      <c r="E154" s="205">
        <v>700000</v>
      </c>
      <c r="F154" s="205">
        <v>607180</v>
      </c>
      <c r="G154" s="297">
        <f>+G129+G133+G140+G146+G152+G153</f>
        <v>152849538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367027064</v>
      </c>
      <c r="D155" s="274">
        <f>+D128+D154</f>
        <v>16053281</v>
      </c>
      <c r="E155" s="205">
        <f>+E128+E154</f>
        <v>-1613300</v>
      </c>
      <c r="F155" s="205">
        <f>+F128+F154</f>
        <v>6839981</v>
      </c>
      <c r="G155" s="297">
        <f>+G128+G154</f>
        <v>381467045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374</v>
      </c>
      <c r="B157" s="75"/>
      <c r="C157" s="239">
        <v>5</v>
      </c>
      <c r="D157" s="292"/>
      <c r="E157" s="239">
        <v>-2</v>
      </c>
      <c r="F157" s="330">
        <f>D157+E157</f>
        <v>-2</v>
      </c>
      <c r="G157" s="331">
        <f>C157+F157</f>
        <v>3</v>
      </c>
    </row>
    <row r="158" spans="1:7" ht="14.25" customHeight="1" thickBot="1">
      <c r="A158" s="74" t="s">
        <v>120</v>
      </c>
      <c r="B158" s="75"/>
      <c r="C158" s="239">
        <v>25</v>
      </c>
      <c r="D158" s="292"/>
      <c r="E158" s="239"/>
      <c r="F158" s="330">
        <f>D158+E158</f>
        <v>0</v>
      </c>
      <c r="G158" s="331">
        <f>C158+F158</f>
        <v>25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2018-11-09T07:08:31Z</cp:lastPrinted>
  <dcterms:created xsi:type="dcterms:W3CDTF">1999-10-30T10:30:45Z</dcterms:created>
  <dcterms:modified xsi:type="dcterms:W3CDTF">2018-11-14T13:14:35Z</dcterms:modified>
  <cp:category/>
  <cp:version/>
  <cp:contentType/>
  <cp:contentStatus/>
</cp:coreProperties>
</file>